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tables/table5.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8.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tables/table6.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avidrosenthal-my.sharepoint.com/personal/david_davidrosenthal_onmicrosoft_com/Documents/Desktop/"/>
    </mc:Choice>
  </mc:AlternateContent>
  <xr:revisionPtr revIDLastSave="55" documentId="13_ncr:1_{6D19D539-9B92-47C0-B3D9-099313D743AA}" xr6:coauthVersionLast="47" xr6:coauthVersionMax="47" xr10:uidLastSave="{5E3600ED-643A-4804-A739-96F1D9419E29}"/>
  <bookViews>
    <workbookView xWindow="-98" yWindow="-98" windowWidth="21795" windowHeight="12975" xr2:uid="{8EED3E90-FAF1-418B-B05B-AC8F9FB651DF}"/>
  </bookViews>
  <sheets>
    <sheet name="Überblick" sheetId="29" r:id="rId1"/>
    <sheet name="1. Beschreibung der Lösung" sheetId="32" r:id="rId2"/>
    <sheet name="2. DSFA" sheetId="18" r:id="rId3"/>
    <sheet name="3. Prüfung der Anforderungen" sheetId="23" r:id="rId4"/>
    <sheet name="4. Risikobeurteilung" sheetId="33" r:id="rId5"/>
    <sheet name="4. Risikobeurteilung (Classic)" sheetId="31" r:id="rId6"/>
    <sheet name="5. Deckblatt" sheetId="30" r:id="rId7"/>
    <sheet name="Variantenwahl" sheetId="34" r:id="rId8"/>
    <sheet name="Change Log" sheetId="24" r:id="rId9"/>
    <sheet name="3. Prüfung der Anforderu (alt)" sheetId="35" r:id="rId10"/>
    <sheet name="Tabelle1" sheetId="37" r:id="rId11"/>
    <sheet name="4. Risikobeurteilung (Cla (alt)" sheetId="36" r:id="rId12"/>
  </sheets>
  <definedNames>
    <definedName name="_xlnm._FilterDatabase" localSheetId="4" hidden="1">'4. Risikobeurteilung'!$A$10:$AD$76</definedName>
    <definedName name="_xlnm._FilterDatabase" localSheetId="11" hidden="1">'4. Risikobeurteilung (Cla (alt)'!$A$10:$X$76</definedName>
    <definedName name="_xlnm._FilterDatabase" localSheetId="5" hidden="1">'4. Risikobeurteilung (Classic)'!$A$10:$X$76</definedName>
    <definedName name="_ftn1" localSheetId="9">'3. Prüfung der Anforderu (alt)'!#REF!</definedName>
    <definedName name="_ftn1" localSheetId="3">'3. Prüfung der Anforderungen'!#REF!</definedName>
    <definedName name="_ftn2" localSheetId="0">Überblick!#REF!</definedName>
    <definedName name="_ftn2" localSheetId="7">Variantenwahl!#REF!</definedName>
    <definedName name="_ftnref1" localSheetId="9">'3. Prüfung der Anforderu (alt)'!#REF!</definedName>
    <definedName name="_ftnref1" localSheetId="3">'3. Prüfung der Anforderungen'!#REF!</definedName>
    <definedName name="_xlnm.Print_Area" localSheetId="1">'1. Beschreibung der Lösung'!$A$1:$G$205</definedName>
    <definedName name="_xlnm.Print_Area" localSheetId="2">'2. DSFA'!$A$1:$H$176</definedName>
    <definedName name="_xlnm.Print_Area" localSheetId="9">'3. Prüfung der Anforderu (alt)'!$A$1:$S$195</definedName>
    <definedName name="_xlnm.Print_Area" localSheetId="3">'3. Prüfung der Anforderungen'!$A$1:$S$196</definedName>
    <definedName name="_xlnm.Print_Area" localSheetId="4">'4. Risikobeurteilung'!$A$1:$AD$144</definedName>
    <definedName name="_xlnm.Print_Area" localSheetId="11">'4. Risikobeurteilung (Cla (alt)'!$A$1:$X$118</definedName>
    <definedName name="_xlnm.Print_Area" localSheetId="5">'4. Risikobeurteilung (Classic)'!$A$1:$X$122</definedName>
    <definedName name="_xlnm.Print_Area" localSheetId="6">'5. Deckblatt'!$A$1:$I$109</definedName>
    <definedName name="_xlnm.Print_Area" localSheetId="0">Überblick!$A$1:$M$52</definedName>
    <definedName name="_xlnm.Print_Area" localSheetId="7">Variantenwahl!$A$1:$M$27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 i="31" l="1"/>
  <c r="M75" i="31"/>
  <c r="M74" i="31"/>
  <c r="M73" i="31"/>
  <c r="M72" i="31"/>
  <c r="M71" i="31"/>
  <c r="M70" i="31"/>
  <c r="M69" i="31"/>
  <c r="M68" i="31"/>
  <c r="M67" i="31"/>
  <c r="M66" i="31"/>
  <c r="M65" i="31"/>
  <c r="M64" i="31"/>
  <c r="M63" i="31"/>
  <c r="M62" i="31"/>
  <c r="M61" i="31"/>
  <c r="M60" i="31"/>
  <c r="M59" i="31"/>
  <c r="M58" i="31"/>
  <c r="M57" i="31"/>
  <c r="M56" i="31"/>
  <c r="M55" i="31"/>
  <c r="M54" i="31"/>
  <c r="M53" i="31"/>
  <c r="M52" i="31"/>
  <c r="M51" i="31"/>
  <c r="M50" i="31"/>
  <c r="M49" i="31"/>
  <c r="M48" i="31"/>
  <c r="M47" i="31"/>
  <c r="M46" i="31"/>
  <c r="M45" i="31"/>
  <c r="M44" i="31"/>
  <c r="M43" i="31"/>
  <c r="M42" i="31"/>
  <c r="M41" i="31"/>
  <c r="M40" i="31"/>
  <c r="M39" i="31"/>
  <c r="M38" i="31"/>
  <c r="M37" i="31"/>
  <c r="M36" i="31"/>
  <c r="M35" i="31"/>
  <c r="M34" i="31"/>
  <c r="M33" i="31"/>
  <c r="M32" i="31"/>
  <c r="M31" i="31"/>
  <c r="M30" i="31"/>
  <c r="M29" i="31"/>
  <c r="M28" i="31"/>
  <c r="M27" i="31"/>
  <c r="M26" i="31"/>
  <c r="M25" i="31"/>
  <c r="M24" i="31"/>
  <c r="M23" i="31"/>
  <c r="M22" i="31"/>
  <c r="M21" i="31"/>
  <c r="M20" i="31"/>
  <c r="M19" i="31"/>
  <c r="M18" i="31"/>
  <c r="M17" i="31"/>
  <c r="M16" i="31"/>
  <c r="M15" i="31"/>
  <c r="M14" i="31"/>
  <c r="M13" i="31"/>
  <c r="M12" i="31"/>
  <c r="M11" i="31"/>
  <c r="R76" i="31"/>
  <c r="R75" i="31"/>
  <c r="R74" i="31"/>
  <c r="R73" i="31"/>
  <c r="R72" i="31"/>
  <c r="R71" i="31"/>
  <c r="R70" i="31"/>
  <c r="R69" i="31"/>
  <c r="R68" i="31"/>
  <c r="R67" i="31"/>
  <c r="R66" i="31"/>
  <c r="R65" i="31"/>
  <c r="R64" i="31"/>
  <c r="R63" i="31"/>
  <c r="R62" i="31"/>
  <c r="R61" i="31"/>
  <c r="R60" i="31"/>
  <c r="R59" i="31"/>
  <c r="R58" i="31"/>
  <c r="R57" i="31"/>
  <c r="R56" i="31"/>
  <c r="R55" i="31"/>
  <c r="R54" i="31"/>
  <c r="R53" i="31"/>
  <c r="R52" i="31"/>
  <c r="R51" i="31"/>
  <c r="R50" i="31"/>
  <c r="R49" i="31"/>
  <c r="R48" i="31"/>
  <c r="R47" i="31"/>
  <c r="R46" i="31"/>
  <c r="R45" i="31"/>
  <c r="R44" i="31"/>
  <c r="R43" i="31"/>
  <c r="R42" i="31"/>
  <c r="R41" i="31"/>
  <c r="R40" i="31"/>
  <c r="R39" i="31"/>
  <c r="R38" i="31"/>
  <c r="R37" i="31"/>
  <c r="R36" i="31"/>
  <c r="R35" i="31"/>
  <c r="R34" i="31"/>
  <c r="R33" i="31"/>
  <c r="R32" i="31"/>
  <c r="R31" i="31"/>
  <c r="R30" i="31"/>
  <c r="R29" i="31"/>
  <c r="R28" i="31"/>
  <c r="R27" i="31"/>
  <c r="R26" i="31"/>
  <c r="R25" i="31"/>
  <c r="R24" i="31"/>
  <c r="R23" i="31"/>
  <c r="R22" i="31"/>
  <c r="R21" i="31"/>
  <c r="R20" i="31"/>
  <c r="R19" i="31"/>
  <c r="R18" i="31"/>
  <c r="R17" i="31"/>
  <c r="R16" i="31"/>
  <c r="R15" i="31"/>
  <c r="R14" i="31"/>
  <c r="R13" i="31"/>
  <c r="R12" i="31"/>
  <c r="R11" i="31"/>
  <c r="M93" i="31"/>
  <c r="M7" i="31"/>
  <c r="R7" i="31"/>
  <c r="L7" i="31"/>
  <c r="Q7" i="31"/>
  <c r="P7" i="31"/>
  <c r="O7" i="31"/>
  <c r="K7" i="31"/>
  <c r="J7" i="31"/>
  <c r="L105" i="31"/>
  <c r="M105" i="31" s="1"/>
  <c r="L93" i="31"/>
  <c r="AA77" i="36"/>
  <c r="AA78" i="36" s="1"/>
  <c r="Y77" i="36"/>
  <c r="Y78" i="36" s="1"/>
  <c r="BA76" i="36"/>
  <c r="AO76" i="36"/>
  <c r="AB76" i="36"/>
  <c r="Z76" i="36"/>
  <c r="Q76" i="36"/>
  <c r="R76" i="36" s="1"/>
  <c r="L76" i="36"/>
  <c r="M76" i="36" s="1"/>
  <c r="A76" i="36"/>
  <c r="BA75" i="36"/>
  <c r="AO75" i="36"/>
  <c r="AB75" i="36"/>
  <c r="Z75" i="36"/>
  <c r="R75" i="36"/>
  <c r="Q75" i="36"/>
  <c r="L75" i="36"/>
  <c r="M75" i="36" s="1"/>
  <c r="A75" i="36"/>
  <c r="BA74" i="36"/>
  <c r="AO74" i="36"/>
  <c r="AB74" i="36"/>
  <c r="Z74" i="36"/>
  <c r="Q74" i="36"/>
  <c r="R74" i="36" s="1"/>
  <c r="M74" i="36"/>
  <c r="L74" i="36"/>
  <c r="A74" i="36"/>
  <c r="BA73" i="36"/>
  <c r="AO73" i="36"/>
  <c r="AB73" i="36"/>
  <c r="Z73" i="36"/>
  <c r="Q73" i="36"/>
  <c r="R73" i="36" s="1"/>
  <c r="M73" i="36"/>
  <c r="L73" i="36"/>
  <c r="A73" i="36"/>
  <c r="BA72" i="36"/>
  <c r="AO72" i="36"/>
  <c r="AB72" i="36"/>
  <c r="Z72" i="36"/>
  <c r="R72" i="36"/>
  <c r="Q72" i="36"/>
  <c r="L72" i="36"/>
  <c r="M72" i="36" s="1"/>
  <c r="A72" i="36"/>
  <c r="BA71" i="36"/>
  <c r="AO71" i="36"/>
  <c r="AB71" i="36"/>
  <c r="Z71" i="36"/>
  <c r="R71" i="36"/>
  <c r="Q71" i="36"/>
  <c r="L71" i="36"/>
  <c r="M71" i="36" s="1"/>
  <c r="A71" i="36"/>
  <c r="BA70" i="36"/>
  <c r="AO70" i="36"/>
  <c r="AB70" i="36"/>
  <c r="Z70" i="36"/>
  <c r="Q70" i="36"/>
  <c r="R70" i="36" s="1"/>
  <c r="L70" i="36"/>
  <c r="M70" i="36" s="1"/>
  <c r="A70" i="36"/>
  <c r="BA69" i="36"/>
  <c r="AO69" i="36"/>
  <c r="AB69" i="36"/>
  <c r="Z69" i="36"/>
  <c r="Q69" i="36"/>
  <c r="R69" i="36" s="1"/>
  <c r="M69" i="36"/>
  <c r="L69" i="36"/>
  <c r="A69" i="36"/>
  <c r="BA68" i="36"/>
  <c r="AO68" i="36"/>
  <c r="AB68" i="36"/>
  <c r="Z68" i="36"/>
  <c r="Q68" i="36"/>
  <c r="R68" i="36" s="1"/>
  <c r="L68" i="36"/>
  <c r="M68" i="36" s="1"/>
  <c r="A68" i="36"/>
  <c r="BA67" i="36"/>
  <c r="AO67" i="36"/>
  <c r="AB67" i="36"/>
  <c r="Z67" i="36"/>
  <c r="R67" i="36"/>
  <c r="Q67" i="36"/>
  <c r="L67" i="36"/>
  <c r="M67" i="36" s="1"/>
  <c r="A67" i="36"/>
  <c r="BA66" i="36"/>
  <c r="AO66" i="36"/>
  <c r="AB66" i="36"/>
  <c r="Z66" i="36"/>
  <c r="Q66" i="36"/>
  <c r="R66" i="36" s="1"/>
  <c r="M66" i="36"/>
  <c r="L66" i="36"/>
  <c r="A66" i="36"/>
  <c r="BA65" i="36"/>
  <c r="AO65" i="36"/>
  <c r="AB65" i="36"/>
  <c r="Z65" i="36"/>
  <c r="Q65" i="36"/>
  <c r="R65" i="36" s="1"/>
  <c r="M65" i="36"/>
  <c r="L65" i="36"/>
  <c r="A65" i="36"/>
  <c r="BA64" i="36"/>
  <c r="AO64" i="36"/>
  <c r="AB64" i="36"/>
  <c r="Z64" i="36"/>
  <c r="R64" i="36"/>
  <c r="Q64" i="36"/>
  <c r="L64" i="36"/>
  <c r="M64" i="36" s="1"/>
  <c r="A64" i="36"/>
  <c r="BA63" i="36"/>
  <c r="AO63" i="36"/>
  <c r="AB63" i="36"/>
  <c r="Z63" i="36"/>
  <c r="Q63" i="36"/>
  <c r="R63" i="36" s="1"/>
  <c r="L63" i="36"/>
  <c r="M63" i="36" s="1"/>
  <c r="A63" i="36"/>
  <c r="BA62" i="36"/>
  <c r="AO62" i="36"/>
  <c r="AB62" i="36"/>
  <c r="Z62" i="36"/>
  <c r="Q62" i="36"/>
  <c r="R62" i="36" s="1"/>
  <c r="L62" i="36"/>
  <c r="M62" i="36" s="1"/>
  <c r="A62" i="36"/>
  <c r="BA61" i="36"/>
  <c r="AO61" i="36"/>
  <c r="AB61" i="36"/>
  <c r="Z61" i="36"/>
  <c r="Q61" i="36"/>
  <c r="R61" i="36" s="1"/>
  <c r="M61" i="36"/>
  <c r="L61" i="36"/>
  <c r="A61" i="36"/>
  <c r="BA60" i="36"/>
  <c r="AO60" i="36"/>
  <c r="AB60" i="36"/>
  <c r="Z60" i="36"/>
  <c r="Q60" i="36"/>
  <c r="R60" i="36" s="1"/>
  <c r="L60" i="36"/>
  <c r="M60" i="36" s="1"/>
  <c r="A60" i="36"/>
  <c r="BA59" i="36"/>
  <c r="AO59" i="36"/>
  <c r="AB59" i="36"/>
  <c r="Z59" i="36"/>
  <c r="R59" i="36"/>
  <c r="Q59" i="36"/>
  <c r="L59" i="36"/>
  <c r="M59" i="36" s="1"/>
  <c r="A59" i="36"/>
  <c r="BA58" i="36"/>
  <c r="AO58" i="36"/>
  <c r="AB58" i="36"/>
  <c r="Z58" i="36"/>
  <c r="Q58" i="36"/>
  <c r="R58" i="36" s="1"/>
  <c r="M58" i="36"/>
  <c r="L58" i="36"/>
  <c r="A58" i="36"/>
  <c r="BA57" i="36"/>
  <c r="AO57" i="36"/>
  <c r="AB57" i="36"/>
  <c r="Z57" i="36"/>
  <c r="Q57" i="36"/>
  <c r="R57" i="36" s="1"/>
  <c r="L57" i="36"/>
  <c r="M57" i="36" s="1"/>
  <c r="A57" i="36"/>
  <c r="BA56" i="36"/>
  <c r="AO56" i="36"/>
  <c r="AB56" i="36"/>
  <c r="Z56" i="36"/>
  <c r="R56" i="36"/>
  <c r="Q56" i="36"/>
  <c r="L56" i="36"/>
  <c r="M56" i="36" s="1"/>
  <c r="A56" i="36"/>
  <c r="BA55" i="36"/>
  <c r="AO55" i="36"/>
  <c r="AB55" i="36"/>
  <c r="Z55" i="36"/>
  <c r="Q55" i="36"/>
  <c r="R55" i="36" s="1"/>
  <c r="L55" i="36"/>
  <c r="M55" i="36" s="1"/>
  <c r="A55" i="36"/>
  <c r="BA54" i="36"/>
  <c r="AO54" i="36"/>
  <c r="AB54" i="36"/>
  <c r="Z54" i="36"/>
  <c r="Q54" i="36"/>
  <c r="R54" i="36" s="1"/>
  <c r="L54" i="36"/>
  <c r="M54" i="36" s="1"/>
  <c r="A54" i="36"/>
  <c r="BA53" i="36"/>
  <c r="AO53" i="36"/>
  <c r="AB53" i="36"/>
  <c r="Z53" i="36"/>
  <c r="Q53" i="36"/>
  <c r="R53" i="36" s="1"/>
  <c r="M53" i="36"/>
  <c r="L53" i="36"/>
  <c r="A53" i="36"/>
  <c r="BA52" i="36"/>
  <c r="AO52" i="36"/>
  <c r="AB52" i="36"/>
  <c r="Z52" i="36"/>
  <c r="Q52" i="36"/>
  <c r="R52" i="36" s="1"/>
  <c r="L52" i="36"/>
  <c r="M52" i="36" s="1"/>
  <c r="A52" i="36"/>
  <c r="BA51" i="36"/>
  <c r="AO51" i="36"/>
  <c r="AB51" i="36"/>
  <c r="Z51" i="36"/>
  <c r="R51" i="36"/>
  <c r="Q51" i="36"/>
  <c r="L51" i="36"/>
  <c r="M51" i="36" s="1"/>
  <c r="A51" i="36"/>
  <c r="BA50" i="36"/>
  <c r="AO50" i="36"/>
  <c r="AB50" i="36"/>
  <c r="Z50" i="36"/>
  <c r="Q50" i="36"/>
  <c r="R50" i="36" s="1"/>
  <c r="M50" i="36"/>
  <c r="L50" i="36"/>
  <c r="A50" i="36"/>
  <c r="BA49" i="36"/>
  <c r="AO49" i="36"/>
  <c r="AB49" i="36"/>
  <c r="Z49" i="36"/>
  <c r="Q49" i="36"/>
  <c r="R49" i="36" s="1"/>
  <c r="L49" i="36"/>
  <c r="M49" i="36" s="1"/>
  <c r="A49" i="36"/>
  <c r="BA48" i="36"/>
  <c r="AO48" i="36"/>
  <c r="AB48" i="36"/>
  <c r="Z48" i="36"/>
  <c r="R48" i="36"/>
  <c r="Q48" i="36"/>
  <c r="L48" i="36"/>
  <c r="M48" i="36" s="1"/>
  <c r="A48" i="36"/>
  <c r="BA47" i="36"/>
  <c r="AO47" i="36"/>
  <c r="AB47" i="36"/>
  <c r="Z47" i="36"/>
  <c r="Q47" i="36"/>
  <c r="R47" i="36" s="1"/>
  <c r="L47" i="36"/>
  <c r="M47" i="36" s="1"/>
  <c r="A47" i="36"/>
  <c r="BA46" i="36"/>
  <c r="AO46" i="36"/>
  <c r="AB46" i="36"/>
  <c r="Z46" i="36"/>
  <c r="Q46" i="36"/>
  <c r="R46" i="36" s="1"/>
  <c r="L46" i="36"/>
  <c r="M46" i="36" s="1"/>
  <c r="A46" i="36"/>
  <c r="BA45" i="36"/>
  <c r="AO45" i="36"/>
  <c r="AB45" i="36"/>
  <c r="Z45" i="36"/>
  <c r="Q45" i="36"/>
  <c r="R45" i="36" s="1"/>
  <c r="M45" i="36"/>
  <c r="L45" i="36"/>
  <c r="A45" i="36"/>
  <c r="BA44" i="36"/>
  <c r="AO44" i="36"/>
  <c r="AB44" i="36"/>
  <c r="Z44" i="36"/>
  <c r="Q44" i="36"/>
  <c r="R44" i="36" s="1"/>
  <c r="L44" i="36"/>
  <c r="M44" i="36" s="1"/>
  <c r="A44" i="36"/>
  <c r="BA43" i="36"/>
  <c r="AO43" i="36"/>
  <c r="AB43" i="36"/>
  <c r="Z43" i="36"/>
  <c r="R43" i="36"/>
  <c r="Q43" i="36"/>
  <c r="L43" i="36"/>
  <c r="M43" i="36" s="1"/>
  <c r="A43" i="36"/>
  <c r="BA42" i="36"/>
  <c r="AO42" i="36"/>
  <c r="AB42" i="36"/>
  <c r="Z42" i="36"/>
  <c r="Q42" i="36"/>
  <c r="R42" i="36" s="1"/>
  <c r="M42" i="36"/>
  <c r="L42" i="36"/>
  <c r="A42" i="36"/>
  <c r="BA41" i="36"/>
  <c r="AO41" i="36"/>
  <c r="AB41" i="36"/>
  <c r="Z41" i="36"/>
  <c r="Q41" i="36"/>
  <c r="R41" i="36" s="1"/>
  <c r="L41" i="36"/>
  <c r="M41" i="36" s="1"/>
  <c r="A41" i="36"/>
  <c r="BA40" i="36"/>
  <c r="AO40" i="36"/>
  <c r="AB40" i="36"/>
  <c r="Z40" i="36"/>
  <c r="R40" i="36"/>
  <c r="Q40" i="36"/>
  <c r="L40" i="36"/>
  <c r="M40" i="36" s="1"/>
  <c r="A40" i="36"/>
  <c r="BA39" i="36"/>
  <c r="AO39" i="36"/>
  <c r="AB39" i="36"/>
  <c r="Z39" i="36"/>
  <c r="Q39" i="36"/>
  <c r="R39" i="36" s="1"/>
  <c r="L39" i="36"/>
  <c r="M39" i="36" s="1"/>
  <c r="A39" i="36"/>
  <c r="BA38" i="36"/>
  <c r="AO38" i="36"/>
  <c r="AB38" i="36"/>
  <c r="Z38" i="36"/>
  <c r="R38" i="36"/>
  <c r="Q38" i="36"/>
  <c r="L38" i="36"/>
  <c r="M38" i="36" s="1"/>
  <c r="A38" i="36"/>
  <c r="BA37" i="36"/>
  <c r="AO37" i="36"/>
  <c r="AB37" i="36"/>
  <c r="Z37" i="36"/>
  <c r="Q37" i="36"/>
  <c r="R37" i="36" s="1"/>
  <c r="M37" i="36"/>
  <c r="L37" i="36"/>
  <c r="A37" i="36"/>
  <c r="BA36" i="36"/>
  <c r="AO36" i="36"/>
  <c r="AB36" i="36"/>
  <c r="Z36" i="36"/>
  <c r="Q36" i="36"/>
  <c r="R36" i="36" s="1"/>
  <c r="L36" i="36"/>
  <c r="M36" i="36" s="1"/>
  <c r="A36" i="36"/>
  <c r="BA35" i="36"/>
  <c r="AO35" i="36"/>
  <c r="AB35" i="36"/>
  <c r="Z35" i="36"/>
  <c r="R35" i="36"/>
  <c r="Q35" i="36"/>
  <c r="L35" i="36"/>
  <c r="M35" i="36" s="1"/>
  <c r="A35" i="36"/>
  <c r="BA34" i="36"/>
  <c r="AO34" i="36"/>
  <c r="AB34" i="36"/>
  <c r="Z34" i="36"/>
  <c r="Q34" i="36"/>
  <c r="R34" i="36" s="1"/>
  <c r="M34" i="36"/>
  <c r="L34" i="36"/>
  <c r="A34" i="36"/>
  <c r="BA33" i="36"/>
  <c r="AO33" i="36"/>
  <c r="AB33" i="36"/>
  <c r="Z33" i="36"/>
  <c r="Q33" i="36"/>
  <c r="R33" i="36" s="1"/>
  <c r="L33" i="36"/>
  <c r="M33" i="36" s="1"/>
  <c r="A33" i="36"/>
  <c r="BA32" i="36"/>
  <c r="AO32" i="36"/>
  <c r="AB32" i="36"/>
  <c r="Z32" i="36"/>
  <c r="R32" i="36"/>
  <c r="Q32" i="36"/>
  <c r="M32" i="36"/>
  <c r="L32" i="36"/>
  <c r="A32" i="36"/>
  <c r="BA31" i="36"/>
  <c r="AO31" i="36"/>
  <c r="AB31" i="36"/>
  <c r="Z31" i="36"/>
  <c r="Q31" i="36"/>
  <c r="R31" i="36" s="1"/>
  <c r="L31" i="36"/>
  <c r="M31" i="36" s="1"/>
  <c r="A31" i="36"/>
  <c r="BA30" i="36"/>
  <c r="AO30" i="36"/>
  <c r="AB30" i="36"/>
  <c r="Z30" i="36"/>
  <c r="R30" i="36"/>
  <c r="Q30" i="36"/>
  <c r="L30" i="36"/>
  <c r="M30" i="36" s="1"/>
  <c r="A30" i="36"/>
  <c r="BA29" i="36"/>
  <c r="AO29" i="36"/>
  <c r="AB29" i="36"/>
  <c r="Z29" i="36"/>
  <c r="Q29" i="36"/>
  <c r="R29" i="36" s="1"/>
  <c r="M29" i="36"/>
  <c r="L29" i="36"/>
  <c r="A29" i="36"/>
  <c r="BA28" i="36"/>
  <c r="AO28" i="36"/>
  <c r="AB28" i="36"/>
  <c r="Z28" i="36"/>
  <c r="Q28" i="36"/>
  <c r="R28" i="36" s="1"/>
  <c r="L28" i="36"/>
  <c r="M28" i="36" s="1"/>
  <c r="A28" i="36"/>
  <c r="BA27" i="36"/>
  <c r="AO27" i="36"/>
  <c r="AB27" i="36"/>
  <c r="Z27" i="36"/>
  <c r="R27" i="36"/>
  <c r="Q27" i="36"/>
  <c r="L27" i="36"/>
  <c r="M27" i="36" s="1"/>
  <c r="A27" i="36"/>
  <c r="BA26" i="36"/>
  <c r="AO26" i="36"/>
  <c r="AB26" i="36"/>
  <c r="Z26" i="36"/>
  <c r="Q26" i="36"/>
  <c r="R26" i="36" s="1"/>
  <c r="M26" i="36"/>
  <c r="L26" i="36"/>
  <c r="A26" i="36"/>
  <c r="BA25" i="36"/>
  <c r="AO25" i="36"/>
  <c r="AB25" i="36"/>
  <c r="Z25" i="36"/>
  <c r="Q25" i="36"/>
  <c r="R25" i="36" s="1"/>
  <c r="L25" i="36"/>
  <c r="M25" i="36" s="1"/>
  <c r="A25" i="36"/>
  <c r="BA24" i="36"/>
  <c r="AO24" i="36"/>
  <c r="AB24" i="36"/>
  <c r="Z24" i="36"/>
  <c r="R24" i="36"/>
  <c r="Q24" i="36"/>
  <c r="L24" i="36"/>
  <c r="M24" i="36" s="1"/>
  <c r="A24" i="36"/>
  <c r="BA23" i="36"/>
  <c r="AO23" i="36"/>
  <c r="AB23" i="36"/>
  <c r="Z23" i="36"/>
  <c r="Q23" i="36"/>
  <c r="R23" i="36" s="1"/>
  <c r="L23" i="36"/>
  <c r="M23" i="36" s="1"/>
  <c r="A23" i="36"/>
  <c r="BA22" i="36"/>
  <c r="AO22" i="36"/>
  <c r="AB22" i="36"/>
  <c r="Z22" i="36"/>
  <c r="Q22" i="36"/>
  <c r="R22" i="36" s="1"/>
  <c r="L22" i="36"/>
  <c r="M22" i="36" s="1"/>
  <c r="A22" i="36"/>
  <c r="BA21" i="36"/>
  <c r="AO21" i="36"/>
  <c r="AB21" i="36"/>
  <c r="Z21" i="36"/>
  <c r="Q21" i="36"/>
  <c r="R21" i="36" s="1"/>
  <c r="M21" i="36"/>
  <c r="L21" i="36"/>
  <c r="A21" i="36"/>
  <c r="BA20" i="36"/>
  <c r="AO20" i="36"/>
  <c r="AB20" i="36"/>
  <c r="Z20" i="36"/>
  <c r="Q20" i="36"/>
  <c r="R20" i="36" s="1"/>
  <c r="L20" i="36"/>
  <c r="M20" i="36" s="1"/>
  <c r="A20" i="36"/>
  <c r="BA19" i="36"/>
  <c r="AO19" i="36"/>
  <c r="AB19" i="36"/>
  <c r="Z19" i="36"/>
  <c r="R19" i="36"/>
  <c r="Q19" i="36"/>
  <c r="L19" i="36"/>
  <c r="M19" i="36" s="1"/>
  <c r="A19" i="36"/>
  <c r="BA18" i="36"/>
  <c r="AO18" i="36"/>
  <c r="AB18" i="36"/>
  <c r="Z18" i="36"/>
  <c r="Q18" i="36"/>
  <c r="R18" i="36" s="1"/>
  <c r="M18" i="36"/>
  <c r="L18" i="36"/>
  <c r="A18" i="36"/>
  <c r="BA17" i="36"/>
  <c r="AO17" i="36"/>
  <c r="AB17" i="36"/>
  <c r="Z17" i="36"/>
  <c r="Q17" i="36"/>
  <c r="R17" i="36" s="1"/>
  <c r="L17" i="36"/>
  <c r="M17" i="36" s="1"/>
  <c r="A17" i="36"/>
  <c r="BA16" i="36"/>
  <c r="AO16" i="36"/>
  <c r="AB16" i="36"/>
  <c r="Z16" i="36"/>
  <c r="R16" i="36"/>
  <c r="Q16" i="36"/>
  <c r="L16" i="36"/>
  <c r="M16" i="36" s="1"/>
  <c r="A16" i="36"/>
  <c r="BA15" i="36"/>
  <c r="AO15" i="36"/>
  <c r="AB15" i="36"/>
  <c r="Z15" i="36"/>
  <c r="Q15" i="36"/>
  <c r="R15" i="36" s="1"/>
  <c r="L15" i="36"/>
  <c r="M15" i="36" s="1"/>
  <c r="A15" i="36"/>
  <c r="BA14" i="36"/>
  <c r="AO14" i="36"/>
  <c r="AB14" i="36"/>
  <c r="AB77" i="36" s="1"/>
  <c r="AB79" i="36" s="1"/>
  <c r="Z14" i="36"/>
  <c r="Q14" i="36"/>
  <c r="R14" i="36" s="1"/>
  <c r="L14" i="36"/>
  <c r="M14" i="36" s="1"/>
  <c r="A14" i="36"/>
  <c r="BA13" i="36"/>
  <c r="AO13" i="36"/>
  <c r="AB13" i="36"/>
  <c r="Z13" i="36"/>
  <c r="Q13" i="36"/>
  <c r="R13" i="36" s="1"/>
  <c r="M13" i="36"/>
  <c r="L13" i="36"/>
  <c r="A13" i="36"/>
  <c r="BA12" i="36"/>
  <c r="AO12" i="36"/>
  <c r="AB12" i="36"/>
  <c r="Z12" i="36"/>
  <c r="Q12" i="36"/>
  <c r="R12" i="36" s="1"/>
  <c r="L12" i="36"/>
  <c r="M12" i="36" s="1"/>
  <c r="A12" i="36"/>
  <c r="BA11" i="36"/>
  <c r="AO11" i="36"/>
  <c r="AB11" i="36"/>
  <c r="Z11" i="36"/>
  <c r="Z77" i="36" s="1"/>
  <c r="Z79" i="36" s="1"/>
  <c r="R11" i="36"/>
  <c r="Q11" i="36"/>
  <c r="L11" i="36"/>
  <c r="M11" i="36" s="1"/>
  <c r="A11" i="36"/>
  <c r="C3" i="36"/>
  <c r="N7" i="23"/>
  <c r="O8" i="23"/>
  <c r="K197" i="23"/>
  <c r="P155" i="35"/>
  <c r="A155" i="35"/>
  <c r="P154" i="35"/>
  <c r="A154" i="35"/>
  <c r="P153" i="35"/>
  <c r="A153" i="35"/>
  <c r="P152" i="35"/>
  <c r="A152" i="35"/>
  <c r="P151" i="35"/>
  <c r="A151" i="35"/>
  <c r="P150" i="35"/>
  <c r="A150" i="35"/>
  <c r="P149" i="35"/>
  <c r="A149" i="35"/>
  <c r="P148" i="35"/>
  <c r="A148" i="35"/>
  <c r="P147" i="35"/>
  <c r="A147" i="35"/>
  <c r="P146" i="35"/>
  <c r="A146" i="35"/>
  <c r="P145" i="35"/>
  <c r="A145" i="35"/>
  <c r="P144" i="35"/>
  <c r="A144" i="35"/>
  <c r="P143" i="35"/>
  <c r="A143" i="35"/>
  <c r="P142" i="35"/>
  <c r="A142" i="35"/>
  <c r="P141" i="35"/>
  <c r="A141" i="35"/>
  <c r="P140" i="35"/>
  <c r="A140" i="35"/>
  <c r="P139" i="35"/>
  <c r="A139" i="35"/>
  <c r="P138" i="35"/>
  <c r="A138" i="35"/>
  <c r="P137" i="35"/>
  <c r="A137" i="35"/>
  <c r="P136" i="35"/>
  <c r="A136" i="35"/>
  <c r="P135" i="35"/>
  <c r="A135" i="35"/>
  <c r="P134" i="35"/>
  <c r="A134" i="35"/>
  <c r="P133" i="35"/>
  <c r="A133" i="35"/>
  <c r="P132" i="35"/>
  <c r="A132" i="35"/>
  <c r="P131" i="35"/>
  <c r="A131" i="35"/>
  <c r="P130" i="35"/>
  <c r="A130" i="35"/>
  <c r="P129" i="35"/>
  <c r="A129" i="35"/>
  <c r="P128" i="35"/>
  <c r="A128" i="35"/>
  <c r="P127" i="35"/>
  <c r="A127" i="35"/>
  <c r="P126" i="35"/>
  <c r="A126" i="35"/>
  <c r="P125" i="35"/>
  <c r="A125" i="35"/>
  <c r="P124" i="35"/>
  <c r="A124" i="35"/>
  <c r="P123" i="35"/>
  <c r="A123" i="35"/>
  <c r="P122" i="35"/>
  <c r="A122" i="35"/>
  <c r="P121" i="35"/>
  <c r="A121" i="35"/>
  <c r="P120" i="35"/>
  <c r="A120" i="35"/>
  <c r="P119" i="35"/>
  <c r="A119" i="35"/>
  <c r="P118" i="35"/>
  <c r="A118" i="35"/>
  <c r="P117" i="35"/>
  <c r="A117" i="35"/>
  <c r="P116" i="35"/>
  <c r="A116" i="35"/>
  <c r="P115" i="35"/>
  <c r="A115" i="35"/>
  <c r="P114" i="35"/>
  <c r="A114" i="35"/>
  <c r="P113" i="35"/>
  <c r="A113" i="35"/>
  <c r="P112" i="35"/>
  <c r="A112" i="35"/>
  <c r="P111" i="35"/>
  <c r="A111" i="35"/>
  <c r="P110" i="35"/>
  <c r="A110" i="35"/>
  <c r="P109" i="35"/>
  <c r="A109" i="35"/>
  <c r="P108" i="35"/>
  <c r="A108" i="35"/>
  <c r="P107" i="35"/>
  <c r="A107" i="35"/>
  <c r="P106" i="35"/>
  <c r="A106" i="35"/>
  <c r="P105" i="35"/>
  <c r="A105" i="35"/>
  <c r="P104" i="35"/>
  <c r="A104" i="35"/>
  <c r="P103" i="35"/>
  <c r="A103" i="35"/>
  <c r="P102" i="35"/>
  <c r="A102" i="35"/>
  <c r="P101" i="35"/>
  <c r="A101" i="35"/>
  <c r="P100" i="35"/>
  <c r="A100" i="35"/>
  <c r="P99" i="35"/>
  <c r="A99" i="35"/>
  <c r="P98" i="35"/>
  <c r="A98" i="35"/>
  <c r="P97" i="35"/>
  <c r="A97" i="35"/>
  <c r="P96" i="35"/>
  <c r="A96" i="35"/>
  <c r="P95" i="35"/>
  <c r="A95" i="35"/>
  <c r="P94" i="35"/>
  <c r="A94" i="35"/>
  <c r="P93" i="35"/>
  <c r="A93" i="35"/>
  <c r="P92" i="35"/>
  <c r="A92" i="35"/>
  <c r="P91" i="35"/>
  <c r="A91" i="35"/>
  <c r="P90" i="35"/>
  <c r="A90" i="35"/>
  <c r="P89" i="35"/>
  <c r="A89" i="35"/>
  <c r="P88" i="35"/>
  <c r="A88" i="35"/>
  <c r="P87" i="35"/>
  <c r="A87" i="35"/>
  <c r="P86" i="35"/>
  <c r="A86" i="35"/>
  <c r="P85" i="35"/>
  <c r="A85" i="35"/>
  <c r="P84" i="35"/>
  <c r="A84" i="35"/>
  <c r="P83" i="35"/>
  <c r="A83" i="35"/>
  <c r="P82" i="35"/>
  <c r="A82" i="35"/>
  <c r="P81" i="35"/>
  <c r="A81" i="35"/>
  <c r="P80" i="35"/>
  <c r="A80" i="35"/>
  <c r="P79" i="35"/>
  <c r="A79" i="35"/>
  <c r="P78" i="35"/>
  <c r="A78" i="35"/>
  <c r="P77" i="35"/>
  <c r="A77" i="35"/>
  <c r="P76" i="35"/>
  <c r="A76" i="35"/>
  <c r="P75" i="35"/>
  <c r="A75" i="35"/>
  <c r="P74" i="35"/>
  <c r="A74" i="35"/>
  <c r="P73" i="35"/>
  <c r="A73" i="35"/>
  <c r="P72" i="35"/>
  <c r="A72" i="35"/>
  <c r="P71" i="35"/>
  <c r="A71" i="35"/>
  <c r="P70" i="35"/>
  <c r="A70" i="35"/>
  <c r="P69" i="35"/>
  <c r="A69" i="35"/>
  <c r="P68" i="35"/>
  <c r="A68" i="35"/>
  <c r="P67" i="35"/>
  <c r="A67" i="35"/>
  <c r="P66" i="35"/>
  <c r="A66" i="35"/>
  <c r="P65" i="35"/>
  <c r="A65" i="35"/>
  <c r="P64" i="35"/>
  <c r="A64" i="35"/>
  <c r="P63" i="35"/>
  <c r="A63" i="35"/>
  <c r="P62" i="35"/>
  <c r="A62" i="35"/>
  <c r="P61" i="35"/>
  <c r="A61" i="35"/>
  <c r="P60" i="35"/>
  <c r="A60" i="35"/>
  <c r="P59" i="35"/>
  <c r="A59" i="35"/>
  <c r="P58" i="35"/>
  <c r="A58" i="35"/>
  <c r="P57" i="35"/>
  <c r="A57" i="35"/>
  <c r="P56" i="35"/>
  <c r="A56" i="35"/>
  <c r="P55" i="35"/>
  <c r="A55" i="35"/>
  <c r="P54" i="35"/>
  <c r="A54" i="35"/>
  <c r="P53" i="35"/>
  <c r="A53" i="35"/>
  <c r="P52" i="35"/>
  <c r="A52" i="35"/>
  <c r="P51" i="35"/>
  <c r="A51" i="35"/>
  <c r="P50" i="35"/>
  <c r="A50" i="35"/>
  <c r="P49" i="35"/>
  <c r="A49" i="35"/>
  <c r="P48" i="35"/>
  <c r="A48" i="35"/>
  <c r="P47" i="35"/>
  <c r="A47" i="35"/>
  <c r="P46" i="35"/>
  <c r="A46" i="35"/>
  <c r="P45" i="35"/>
  <c r="A45" i="35"/>
  <c r="P44" i="35"/>
  <c r="A44" i="35"/>
  <c r="P43" i="35"/>
  <c r="A43" i="35"/>
  <c r="P42" i="35"/>
  <c r="A42" i="35"/>
  <c r="P41" i="35"/>
  <c r="A41" i="35"/>
  <c r="P40" i="35"/>
  <c r="A40" i="35"/>
  <c r="P39" i="35"/>
  <c r="A39" i="35"/>
  <c r="P38" i="35"/>
  <c r="A38" i="35"/>
  <c r="P37" i="35"/>
  <c r="A37" i="35"/>
  <c r="P36" i="35"/>
  <c r="A36" i="35"/>
  <c r="P35" i="35"/>
  <c r="A35" i="35"/>
  <c r="P34" i="35"/>
  <c r="A34" i="35"/>
  <c r="P33" i="35"/>
  <c r="A33" i="35"/>
  <c r="P32" i="35"/>
  <c r="A32" i="35"/>
  <c r="P31" i="35"/>
  <c r="A31" i="35"/>
  <c r="P30" i="35"/>
  <c r="A30" i="35"/>
  <c r="P29" i="35"/>
  <c r="A29" i="35"/>
  <c r="P28" i="35"/>
  <c r="A28" i="35"/>
  <c r="P27" i="35"/>
  <c r="A27" i="35"/>
  <c r="P26" i="35"/>
  <c r="A26" i="35"/>
  <c r="P25" i="35"/>
  <c r="A25" i="35"/>
  <c r="P24" i="35"/>
  <c r="A24" i="35"/>
  <c r="P23" i="35"/>
  <c r="A23" i="35"/>
  <c r="P22" i="35"/>
  <c r="A22" i="35"/>
  <c r="P21" i="35"/>
  <c r="A21" i="35"/>
  <c r="P20" i="35"/>
  <c r="A20" i="35"/>
  <c r="P19" i="35"/>
  <c r="A19" i="35"/>
  <c r="P18" i="35"/>
  <c r="A18" i="35"/>
  <c r="P17" i="35"/>
  <c r="A17" i="35"/>
  <c r="P16" i="35"/>
  <c r="A16" i="35"/>
  <c r="P15" i="35"/>
  <c r="A15" i="35"/>
  <c r="P14" i="35"/>
  <c r="A14" i="35"/>
  <c r="L4" i="35"/>
  <c r="H4" i="35"/>
  <c r="L3" i="35"/>
  <c r="H3" i="35"/>
  <c r="C3" i="35"/>
  <c r="L2" i="35"/>
  <c r="H2" i="35"/>
  <c r="AB81" i="36" l="1"/>
  <c r="W5" i="36"/>
  <c r="Z81" i="36"/>
  <c r="W4" i="36"/>
  <c r="E98" i="18" l="1"/>
  <c r="F98" i="18" s="1"/>
  <c r="A98" i="18"/>
  <c r="E97" i="18"/>
  <c r="F97" i="18" s="1"/>
  <c r="A97" i="18"/>
  <c r="E96" i="18"/>
  <c r="F96" i="18" s="1"/>
  <c r="A96" i="18"/>
  <c r="C3" i="34"/>
  <c r="K205" i="32" l="1"/>
  <c r="K204" i="32"/>
  <c r="K203" i="32"/>
  <c r="F124" i="33" l="1"/>
  <c r="E124" i="33"/>
  <c r="D124" i="33"/>
  <c r="C124" i="33"/>
  <c r="F107" i="33"/>
  <c r="E107" i="33"/>
  <c r="D107" i="33"/>
  <c r="C107" i="33"/>
  <c r="X76" i="33"/>
  <c r="V76" i="33"/>
  <c r="T76" i="33"/>
  <c r="R76" i="33"/>
  <c r="X75" i="33"/>
  <c r="V75" i="33"/>
  <c r="T75" i="33"/>
  <c r="R75" i="33"/>
  <c r="X74" i="33"/>
  <c r="V74" i="33"/>
  <c r="T74" i="33"/>
  <c r="R74" i="33"/>
  <c r="X73" i="33"/>
  <c r="V73" i="33"/>
  <c r="T73" i="33"/>
  <c r="R73" i="33"/>
  <c r="X72" i="33"/>
  <c r="V72" i="33"/>
  <c r="T72" i="33"/>
  <c r="R72" i="33"/>
  <c r="X71" i="33"/>
  <c r="V71" i="33"/>
  <c r="T71" i="33"/>
  <c r="R71" i="33"/>
  <c r="X70" i="33"/>
  <c r="V70" i="33"/>
  <c r="T70" i="33"/>
  <c r="R70" i="33"/>
  <c r="X69" i="33"/>
  <c r="V69" i="33"/>
  <c r="T69" i="33"/>
  <c r="R69" i="33"/>
  <c r="X68" i="33"/>
  <c r="V68" i="33"/>
  <c r="T68" i="33"/>
  <c r="R68" i="33"/>
  <c r="X67" i="33"/>
  <c r="V67" i="33"/>
  <c r="T67" i="33"/>
  <c r="R67" i="33"/>
  <c r="X66" i="33"/>
  <c r="V66" i="33"/>
  <c r="T66" i="33"/>
  <c r="R66" i="33"/>
  <c r="X65" i="33"/>
  <c r="V65" i="33"/>
  <c r="T65" i="33"/>
  <c r="R65" i="33"/>
  <c r="X64" i="33"/>
  <c r="V64" i="33"/>
  <c r="T64" i="33"/>
  <c r="R64" i="33"/>
  <c r="X63" i="33"/>
  <c r="V63" i="33"/>
  <c r="T63" i="33"/>
  <c r="R63" i="33"/>
  <c r="X62" i="33"/>
  <c r="V62" i="33"/>
  <c r="T62" i="33"/>
  <c r="R62" i="33"/>
  <c r="X61" i="33"/>
  <c r="V61" i="33"/>
  <c r="T61" i="33"/>
  <c r="R61" i="33"/>
  <c r="X60" i="33"/>
  <c r="V60" i="33"/>
  <c r="T60" i="33"/>
  <c r="R60" i="33"/>
  <c r="X59" i="33"/>
  <c r="V59" i="33"/>
  <c r="T59" i="33"/>
  <c r="R59" i="33"/>
  <c r="X58" i="33"/>
  <c r="V58" i="33"/>
  <c r="T58" i="33"/>
  <c r="R58" i="33"/>
  <c r="X57" i="33"/>
  <c r="V57" i="33"/>
  <c r="T57" i="33"/>
  <c r="R57" i="33"/>
  <c r="X56" i="33"/>
  <c r="V56" i="33"/>
  <c r="T56" i="33"/>
  <c r="R56" i="33"/>
  <c r="X55" i="33"/>
  <c r="V55" i="33"/>
  <c r="T55" i="33"/>
  <c r="R55" i="33"/>
  <c r="X54" i="33"/>
  <c r="V54" i="33"/>
  <c r="T54" i="33"/>
  <c r="R54" i="33"/>
  <c r="X53" i="33"/>
  <c r="V53" i="33"/>
  <c r="T53" i="33"/>
  <c r="R53" i="33"/>
  <c r="X52" i="33"/>
  <c r="V52" i="33"/>
  <c r="T52" i="33"/>
  <c r="R52" i="33"/>
  <c r="X51" i="33"/>
  <c r="V51" i="33"/>
  <c r="T51" i="33"/>
  <c r="R51" i="33"/>
  <c r="X50" i="33"/>
  <c r="V50" i="33"/>
  <c r="T50" i="33"/>
  <c r="R50" i="33"/>
  <c r="X49" i="33"/>
  <c r="V49" i="33"/>
  <c r="T49" i="33"/>
  <c r="R49" i="33"/>
  <c r="X48" i="33"/>
  <c r="V48" i="33"/>
  <c r="T48" i="33"/>
  <c r="R48" i="33"/>
  <c r="X47" i="33"/>
  <c r="V47" i="33"/>
  <c r="T47" i="33"/>
  <c r="R47" i="33"/>
  <c r="X46" i="33"/>
  <c r="V46" i="33"/>
  <c r="T46" i="33"/>
  <c r="R46" i="33"/>
  <c r="X45" i="33"/>
  <c r="V45" i="33"/>
  <c r="T45" i="33"/>
  <c r="R45" i="33"/>
  <c r="X44" i="33"/>
  <c r="V44" i="33"/>
  <c r="T44" i="33"/>
  <c r="R44" i="33"/>
  <c r="X43" i="33"/>
  <c r="V43" i="33"/>
  <c r="T43" i="33"/>
  <c r="R43" i="33"/>
  <c r="X42" i="33"/>
  <c r="V42" i="33"/>
  <c r="T42" i="33"/>
  <c r="R42" i="33"/>
  <c r="X41" i="33"/>
  <c r="V41" i="33"/>
  <c r="T41" i="33"/>
  <c r="R41" i="33"/>
  <c r="X40" i="33"/>
  <c r="V40" i="33"/>
  <c r="T40" i="33"/>
  <c r="R40" i="33"/>
  <c r="X39" i="33"/>
  <c r="V39" i="33"/>
  <c r="T39" i="33"/>
  <c r="R39" i="33"/>
  <c r="X38" i="33"/>
  <c r="V38" i="33"/>
  <c r="T38" i="33"/>
  <c r="R38" i="33"/>
  <c r="X37" i="33"/>
  <c r="V37" i="33"/>
  <c r="T37" i="33"/>
  <c r="R37" i="33"/>
  <c r="X36" i="33"/>
  <c r="V36" i="33"/>
  <c r="T36" i="33"/>
  <c r="R36" i="33"/>
  <c r="X35" i="33"/>
  <c r="V35" i="33"/>
  <c r="T35" i="33"/>
  <c r="R35" i="33"/>
  <c r="X34" i="33"/>
  <c r="V34" i="33"/>
  <c r="T34" i="33"/>
  <c r="R34" i="33"/>
  <c r="X33" i="33"/>
  <c r="V33" i="33"/>
  <c r="T33" i="33"/>
  <c r="R33" i="33"/>
  <c r="X32" i="33"/>
  <c r="V32" i="33"/>
  <c r="T32" i="33"/>
  <c r="R32" i="33"/>
  <c r="X31" i="33"/>
  <c r="V31" i="33"/>
  <c r="T31" i="33"/>
  <c r="R31" i="33"/>
  <c r="X30" i="33"/>
  <c r="V30" i="33"/>
  <c r="T30" i="33"/>
  <c r="R30" i="33"/>
  <c r="X29" i="33"/>
  <c r="V29" i="33"/>
  <c r="T29" i="33"/>
  <c r="R29" i="33"/>
  <c r="X28" i="33"/>
  <c r="V28" i="33"/>
  <c r="T28" i="33"/>
  <c r="R28" i="33"/>
  <c r="X27" i="33"/>
  <c r="V27" i="33"/>
  <c r="T27" i="33"/>
  <c r="R27" i="33"/>
  <c r="X26" i="33"/>
  <c r="V26" i="33"/>
  <c r="T26" i="33"/>
  <c r="R26" i="33"/>
  <c r="X25" i="33"/>
  <c r="V25" i="33"/>
  <c r="T25" i="33"/>
  <c r="R25" i="33"/>
  <c r="X24" i="33"/>
  <c r="V24" i="33"/>
  <c r="T24" i="33"/>
  <c r="R24" i="33"/>
  <c r="X23" i="33"/>
  <c r="V23" i="33"/>
  <c r="T23" i="33"/>
  <c r="R23" i="33"/>
  <c r="X22" i="33"/>
  <c r="V22" i="33"/>
  <c r="T22" i="33"/>
  <c r="R22" i="33"/>
  <c r="X21" i="33"/>
  <c r="V21" i="33"/>
  <c r="T21" i="33"/>
  <c r="R21" i="33"/>
  <c r="X20" i="33"/>
  <c r="V20" i="33"/>
  <c r="T20" i="33"/>
  <c r="R20" i="33"/>
  <c r="X19" i="33"/>
  <c r="V19" i="33"/>
  <c r="T19" i="33"/>
  <c r="R19" i="33"/>
  <c r="X18" i="33"/>
  <c r="V18" i="33"/>
  <c r="T18" i="33"/>
  <c r="R18" i="33"/>
  <c r="X17" i="33"/>
  <c r="V17" i="33"/>
  <c r="T17" i="33"/>
  <c r="R17" i="33"/>
  <c r="X16" i="33"/>
  <c r="V16" i="33"/>
  <c r="T16" i="33"/>
  <c r="R16" i="33"/>
  <c r="X15" i="33"/>
  <c r="V15" i="33"/>
  <c r="T15" i="33"/>
  <c r="R15" i="33"/>
  <c r="X14" i="33"/>
  <c r="V14" i="33"/>
  <c r="T14" i="33"/>
  <c r="R14" i="33"/>
  <c r="X13" i="33"/>
  <c r="V13" i="33"/>
  <c r="T13" i="33"/>
  <c r="R13" i="33"/>
  <c r="X12" i="33"/>
  <c r="V12" i="33"/>
  <c r="T12" i="33"/>
  <c r="R12" i="33"/>
  <c r="N76" i="33"/>
  <c r="O76" i="33" s="1"/>
  <c r="N75" i="33"/>
  <c r="O75" i="33" s="1"/>
  <c r="N74" i="33"/>
  <c r="O74" i="33" s="1"/>
  <c r="N73" i="33"/>
  <c r="O73" i="33" s="1"/>
  <c r="N72" i="33"/>
  <c r="O72" i="33" s="1"/>
  <c r="N71" i="33"/>
  <c r="O71" i="33" s="1"/>
  <c r="N70" i="33"/>
  <c r="O70" i="33" s="1"/>
  <c r="N69" i="33"/>
  <c r="O69" i="33" s="1"/>
  <c r="N68" i="33"/>
  <c r="O68" i="33" s="1"/>
  <c r="N67" i="33"/>
  <c r="O67" i="33" s="1"/>
  <c r="N66" i="33"/>
  <c r="O66" i="33" s="1"/>
  <c r="N65" i="33"/>
  <c r="O65" i="33" s="1"/>
  <c r="N64" i="33"/>
  <c r="O64" i="33" s="1"/>
  <c r="N63" i="33"/>
  <c r="O63" i="33" s="1"/>
  <c r="N62" i="33"/>
  <c r="O62" i="33" s="1"/>
  <c r="N61" i="33"/>
  <c r="O61" i="33" s="1"/>
  <c r="N60" i="33"/>
  <c r="O60" i="33" s="1"/>
  <c r="N59" i="33"/>
  <c r="O59" i="33" s="1"/>
  <c r="N58" i="33"/>
  <c r="O58" i="33" s="1"/>
  <c r="N57" i="33"/>
  <c r="O57" i="33" s="1"/>
  <c r="N56" i="33"/>
  <c r="O56" i="33" s="1"/>
  <c r="N55" i="33"/>
  <c r="O55" i="33" s="1"/>
  <c r="N54" i="33"/>
  <c r="O54" i="33" s="1"/>
  <c r="N53" i="33"/>
  <c r="O53" i="33" s="1"/>
  <c r="N52" i="33"/>
  <c r="O52" i="33" s="1"/>
  <c r="N51" i="33"/>
  <c r="O51" i="33" s="1"/>
  <c r="N50" i="33"/>
  <c r="O50" i="33" s="1"/>
  <c r="N49" i="33"/>
  <c r="O49" i="33" s="1"/>
  <c r="N48" i="33"/>
  <c r="O48" i="33" s="1"/>
  <c r="N47" i="33"/>
  <c r="O47" i="33" s="1"/>
  <c r="N46" i="33"/>
  <c r="O46" i="33" s="1"/>
  <c r="N45" i="33"/>
  <c r="O45" i="33" s="1"/>
  <c r="N44" i="33"/>
  <c r="O44" i="33" s="1"/>
  <c r="N43" i="33"/>
  <c r="O43" i="33" s="1"/>
  <c r="N42" i="33"/>
  <c r="O42" i="33" s="1"/>
  <c r="N41" i="33"/>
  <c r="O41" i="33" s="1"/>
  <c r="N40" i="33"/>
  <c r="O40" i="33" s="1"/>
  <c r="N39" i="33"/>
  <c r="O39" i="33" s="1"/>
  <c r="N38" i="33"/>
  <c r="O38" i="33" s="1"/>
  <c r="N37" i="33"/>
  <c r="O37" i="33" s="1"/>
  <c r="N36" i="33"/>
  <c r="O36" i="33" s="1"/>
  <c r="N35" i="33"/>
  <c r="O35" i="33" s="1"/>
  <c r="N34" i="33"/>
  <c r="O34" i="33" s="1"/>
  <c r="N33" i="33"/>
  <c r="O33" i="33" s="1"/>
  <c r="N32" i="33"/>
  <c r="O32" i="33" s="1"/>
  <c r="N31" i="33"/>
  <c r="O31" i="33" s="1"/>
  <c r="N30" i="33"/>
  <c r="O30" i="33" s="1"/>
  <c r="N29" i="33"/>
  <c r="O29" i="33" s="1"/>
  <c r="N28" i="33"/>
  <c r="O28" i="33" s="1"/>
  <c r="N27" i="33"/>
  <c r="O27" i="33" s="1"/>
  <c r="N26" i="33"/>
  <c r="O26" i="33" s="1"/>
  <c r="N25" i="33"/>
  <c r="O25" i="33" s="1"/>
  <c r="N24" i="33"/>
  <c r="O24" i="33" s="1"/>
  <c r="N23" i="33"/>
  <c r="O23" i="33" s="1"/>
  <c r="N22" i="33"/>
  <c r="O22" i="33" s="1"/>
  <c r="N21" i="33"/>
  <c r="O21" i="33" s="1"/>
  <c r="N20" i="33"/>
  <c r="O20" i="33" s="1"/>
  <c r="N19" i="33"/>
  <c r="O19" i="33" s="1"/>
  <c r="N18" i="33"/>
  <c r="O18" i="33" s="1"/>
  <c r="N17" i="33"/>
  <c r="O17" i="33" s="1"/>
  <c r="N16" i="33"/>
  <c r="O16" i="33" s="1"/>
  <c r="N15" i="33"/>
  <c r="O15" i="33" s="1"/>
  <c r="N14" i="33"/>
  <c r="O14" i="33" s="1"/>
  <c r="N13" i="33"/>
  <c r="O13" i="33" s="1"/>
  <c r="N12" i="33"/>
  <c r="O12" i="33" s="1"/>
  <c r="X11" i="33"/>
  <c r="V11" i="33"/>
  <c r="T11" i="33"/>
  <c r="R11" i="33"/>
  <c r="W10" i="33"/>
  <c r="U10" i="33"/>
  <c r="S10" i="33"/>
  <c r="Q10" i="33"/>
  <c r="N11" i="33"/>
  <c r="O11" i="33" s="1"/>
  <c r="M10" i="33"/>
  <c r="L10" i="33"/>
  <c r="K10" i="33"/>
  <c r="J10" i="33"/>
  <c r="AG77" i="33"/>
  <c r="AG78" i="33" s="1"/>
  <c r="AE77" i="33"/>
  <c r="AE78" i="33" s="1"/>
  <c r="BG76" i="33"/>
  <c r="AU76" i="33"/>
  <c r="AH76" i="33"/>
  <c r="AF76" i="33"/>
  <c r="A76" i="33"/>
  <c r="BG75" i="33"/>
  <c r="AU75" i="33"/>
  <c r="AH75" i="33"/>
  <c r="AF75" i="33"/>
  <c r="A75" i="33"/>
  <c r="BG74" i="33"/>
  <c r="AU74" i="33"/>
  <c r="AH74" i="33"/>
  <c r="AF74" i="33"/>
  <c r="A74" i="33"/>
  <c r="BG73" i="33"/>
  <c r="AU73" i="33"/>
  <c r="AH73" i="33"/>
  <c r="AF73" i="33"/>
  <c r="A73" i="33"/>
  <c r="BG72" i="33"/>
  <c r="AU72" i="33"/>
  <c r="AH72" i="33"/>
  <c r="AF72" i="33"/>
  <c r="A72" i="33"/>
  <c r="BG71" i="33"/>
  <c r="AU71" i="33"/>
  <c r="AH71" i="33"/>
  <c r="AF71" i="33"/>
  <c r="A71" i="33"/>
  <c r="BG70" i="33"/>
  <c r="AU70" i="33"/>
  <c r="AH70" i="33"/>
  <c r="AF70" i="33"/>
  <c r="A70" i="33"/>
  <c r="BG69" i="33"/>
  <c r="AU69" i="33"/>
  <c r="AH69" i="33"/>
  <c r="AF69" i="33"/>
  <c r="A69" i="33"/>
  <c r="BG68" i="33"/>
  <c r="AU68" i="33"/>
  <c r="AH68" i="33"/>
  <c r="AF68" i="33"/>
  <c r="A68" i="33"/>
  <c r="BG67" i="33"/>
  <c r="AU67" i="33"/>
  <c r="AH67" i="33"/>
  <c r="AF67" i="33"/>
  <c r="A67" i="33"/>
  <c r="BG66" i="33"/>
  <c r="AU66" i="33"/>
  <c r="AH66" i="33"/>
  <c r="AF66" i="33"/>
  <c r="A66" i="33"/>
  <c r="BG65" i="33"/>
  <c r="AU65" i="33"/>
  <c r="AH65" i="33"/>
  <c r="AF65" i="33"/>
  <c r="A65" i="33"/>
  <c r="BG64" i="33"/>
  <c r="AU64" i="33"/>
  <c r="AH64" i="33"/>
  <c r="AF64" i="33"/>
  <c r="A64" i="33"/>
  <c r="BG63" i="33"/>
  <c r="AU63" i="33"/>
  <c r="AH63" i="33"/>
  <c r="AF63" i="33"/>
  <c r="A63" i="33"/>
  <c r="BG62" i="33"/>
  <c r="AU62" i="33"/>
  <c r="AH62" i="33"/>
  <c r="AF62" i="33"/>
  <c r="A62" i="33"/>
  <c r="BG61" i="33"/>
  <c r="AU61" i="33"/>
  <c r="AH61" i="33"/>
  <c r="AF61" i="33"/>
  <c r="A61" i="33"/>
  <c r="BG60" i="33"/>
  <c r="AU60" i="33"/>
  <c r="AH60" i="33"/>
  <c r="AF60" i="33"/>
  <c r="A60" i="33"/>
  <c r="BG59" i="33"/>
  <c r="AU59" i="33"/>
  <c r="AH59" i="33"/>
  <c r="AF59" i="33"/>
  <c r="A59" i="33"/>
  <c r="BG58" i="33"/>
  <c r="AU58" i="33"/>
  <c r="AH58" i="33"/>
  <c r="AF58" i="33"/>
  <c r="A58" i="33"/>
  <c r="BG57" i="33"/>
  <c r="AU57" i="33"/>
  <c r="AH57" i="33"/>
  <c r="AF57" i="33"/>
  <c r="A57" i="33"/>
  <c r="BG56" i="33"/>
  <c r="AU56" i="33"/>
  <c r="AH56" i="33"/>
  <c r="AF56" i="33"/>
  <c r="A56" i="33"/>
  <c r="BG55" i="33"/>
  <c r="AU55" i="33"/>
  <c r="AH55" i="33"/>
  <c r="AF55" i="33"/>
  <c r="A55" i="33"/>
  <c r="BG54" i="33"/>
  <c r="AU54" i="33"/>
  <c r="AH54" i="33"/>
  <c r="AF54" i="33"/>
  <c r="A54" i="33"/>
  <c r="BG53" i="33"/>
  <c r="AU53" i="33"/>
  <c r="AH53" i="33"/>
  <c r="AF53" i="33"/>
  <c r="A53" i="33"/>
  <c r="BG52" i="33"/>
  <c r="AU52" i="33"/>
  <c r="AH52" i="33"/>
  <c r="AF52" i="33"/>
  <c r="A52" i="33"/>
  <c r="BG51" i="33"/>
  <c r="AU51" i="33"/>
  <c r="AH51" i="33"/>
  <c r="AF51" i="33"/>
  <c r="A51" i="33"/>
  <c r="BG50" i="33"/>
  <c r="AU50" i="33"/>
  <c r="AH50" i="33"/>
  <c r="AF50" i="33"/>
  <c r="A50" i="33"/>
  <c r="BG49" i="33"/>
  <c r="AU49" i="33"/>
  <c r="AH49" i="33"/>
  <c r="AF49" i="33"/>
  <c r="A49" i="33"/>
  <c r="BG48" i="33"/>
  <c r="AU48" i="33"/>
  <c r="AH48" i="33"/>
  <c r="AF48" i="33"/>
  <c r="A48" i="33"/>
  <c r="BG47" i="33"/>
  <c r="AU47" i="33"/>
  <c r="AH47" i="33"/>
  <c r="AF47" i="33"/>
  <c r="A47" i="33"/>
  <c r="BG46" i="33"/>
  <c r="AU46" i="33"/>
  <c r="AH46" i="33"/>
  <c r="AF46" i="33"/>
  <c r="A46" i="33"/>
  <c r="BG45" i="33"/>
  <c r="AU45" i="33"/>
  <c r="AH45" i="33"/>
  <c r="AF45" i="33"/>
  <c r="A45" i="33"/>
  <c r="BG44" i="33"/>
  <c r="AU44" i="33"/>
  <c r="AH44" i="33"/>
  <c r="AF44" i="33"/>
  <c r="A44" i="33"/>
  <c r="BG43" i="33"/>
  <c r="AU43" i="33"/>
  <c r="AH43" i="33"/>
  <c r="AF43" i="33"/>
  <c r="A43" i="33"/>
  <c r="BG42" i="33"/>
  <c r="AU42" i="33"/>
  <c r="AH42" i="33"/>
  <c r="AF42" i="33"/>
  <c r="A42" i="33"/>
  <c r="BG41" i="33"/>
  <c r="AU41" i="33"/>
  <c r="AH41" i="33"/>
  <c r="AF41" i="33"/>
  <c r="A41" i="33"/>
  <c r="BG40" i="33"/>
  <c r="AU40" i="33"/>
  <c r="AH40" i="33"/>
  <c r="AF40" i="33"/>
  <c r="A40" i="33"/>
  <c r="BG39" i="33"/>
  <c r="AU39" i="33"/>
  <c r="AH39" i="33"/>
  <c r="AF39" i="33"/>
  <c r="A39" i="33"/>
  <c r="BG38" i="33"/>
  <c r="AU38" i="33"/>
  <c r="AH38" i="33"/>
  <c r="AF38" i="33"/>
  <c r="A38" i="33"/>
  <c r="BG37" i="33"/>
  <c r="AU37" i="33"/>
  <c r="AH37" i="33"/>
  <c r="AF37" i="33"/>
  <c r="A37" i="33"/>
  <c r="BG36" i="33"/>
  <c r="AU36" i="33"/>
  <c r="AH36" i="33"/>
  <c r="AF36" i="33"/>
  <c r="A36" i="33"/>
  <c r="BG35" i="33"/>
  <c r="AU35" i="33"/>
  <c r="AH35" i="33"/>
  <c r="AF35" i="33"/>
  <c r="A35" i="33"/>
  <c r="BG34" i="33"/>
  <c r="AU34" i="33"/>
  <c r="AH34" i="33"/>
  <c r="AF34" i="33"/>
  <c r="A34" i="33"/>
  <c r="BG33" i="33"/>
  <c r="AU33" i="33"/>
  <c r="AH33" i="33"/>
  <c r="AF33" i="33"/>
  <c r="A33" i="33"/>
  <c r="BG32" i="33"/>
  <c r="AU32" i="33"/>
  <c r="AH32" i="33"/>
  <c r="AF32" i="33"/>
  <c r="A32" i="33"/>
  <c r="BG31" i="33"/>
  <c r="AU31" i="33"/>
  <c r="AH31" i="33"/>
  <c r="AF31" i="33"/>
  <c r="A31" i="33"/>
  <c r="BG30" i="33"/>
  <c r="AU30" i="33"/>
  <c r="AH30" i="33"/>
  <c r="AF30" i="33"/>
  <c r="A30" i="33"/>
  <c r="BG29" i="33"/>
  <c r="AU29" i="33"/>
  <c r="AH29" i="33"/>
  <c r="AF29" i="33"/>
  <c r="A29" i="33"/>
  <c r="BG28" i="33"/>
  <c r="AU28" i="33"/>
  <c r="AH28" i="33"/>
  <c r="AF28" i="33"/>
  <c r="A28" i="33"/>
  <c r="BG27" i="33"/>
  <c r="AU27" i="33"/>
  <c r="AH27" i="33"/>
  <c r="AF27" i="33"/>
  <c r="A27" i="33"/>
  <c r="BG26" i="33"/>
  <c r="AU26" i="33"/>
  <c r="AH26" i="33"/>
  <c r="AF26" i="33"/>
  <c r="A26" i="33"/>
  <c r="BG25" i="33"/>
  <c r="AU25" i="33"/>
  <c r="AH25" i="33"/>
  <c r="AF25" i="33"/>
  <c r="A25" i="33"/>
  <c r="BG24" i="33"/>
  <c r="AU24" i="33"/>
  <c r="AH24" i="33"/>
  <c r="AF24" i="33"/>
  <c r="A24" i="33"/>
  <c r="BG23" i="33"/>
  <c r="AU23" i="33"/>
  <c r="AH23" i="33"/>
  <c r="AF23" i="33"/>
  <c r="A23" i="33"/>
  <c r="BG22" i="33"/>
  <c r="AU22" i="33"/>
  <c r="AH22" i="33"/>
  <c r="AF22" i="33"/>
  <c r="A22" i="33"/>
  <c r="BG21" i="33"/>
  <c r="AU21" i="33"/>
  <c r="AH21" i="33"/>
  <c r="AF21" i="33"/>
  <c r="A21" i="33"/>
  <c r="BG20" i="33"/>
  <c r="AU20" i="33"/>
  <c r="AH20" i="33"/>
  <c r="AF20" i="33"/>
  <c r="A20" i="33"/>
  <c r="BG19" i="33"/>
  <c r="AU19" i="33"/>
  <c r="AH19" i="33"/>
  <c r="AF19" i="33"/>
  <c r="A19" i="33"/>
  <c r="BG18" i="33"/>
  <c r="AU18" i="33"/>
  <c r="AH18" i="33"/>
  <c r="AF18" i="33"/>
  <c r="A18" i="33"/>
  <c r="BG17" i="33"/>
  <c r="AU17" i="33"/>
  <c r="AH17" i="33"/>
  <c r="AF17" i="33"/>
  <c r="A17" i="33"/>
  <c r="BG16" i="33"/>
  <c r="AU16" i="33"/>
  <c r="AH16" i="33"/>
  <c r="AF16" i="33"/>
  <c r="A16" i="33"/>
  <c r="BG15" i="33"/>
  <c r="AU15" i="33"/>
  <c r="AH15" i="33"/>
  <c r="AF15" i="33"/>
  <c r="A15" i="33"/>
  <c r="BG14" i="33"/>
  <c r="AU14" i="33"/>
  <c r="AH14" i="33"/>
  <c r="AF14" i="33"/>
  <c r="A14" i="33"/>
  <c r="BG13" i="33"/>
  <c r="AU13" i="33"/>
  <c r="AH13" i="33"/>
  <c r="AF13" i="33"/>
  <c r="A13" i="33"/>
  <c r="BG12" i="33"/>
  <c r="AU12" i="33"/>
  <c r="AH12" i="33"/>
  <c r="AF12" i="33"/>
  <c r="A12" i="33"/>
  <c r="BG11" i="33"/>
  <c r="AU11" i="33"/>
  <c r="AH11" i="33"/>
  <c r="AF11" i="33"/>
  <c r="A11" i="33"/>
  <c r="C3" i="33"/>
  <c r="P77" i="23"/>
  <c r="A77" i="23"/>
  <c r="P131" i="23"/>
  <c r="A131" i="23"/>
  <c r="P116" i="23"/>
  <c r="A116" i="23"/>
  <c r="P62" i="23"/>
  <c r="A62" i="23"/>
  <c r="P37" i="23"/>
  <c r="A37" i="23"/>
  <c r="P43" i="23"/>
  <c r="A43" i="23"/>
  <c r="P130" i="23"/>
  <c r="A130" i="23"/>
  <c r="P129" i="23"/>
  <c r="A129" i="23"/>
  <c r="P128" i="23"/>
  <c r="A128" i="23"/>
  <c r="P118" i="23"/>
  <c r="A118" i="23"/>
  <c r="H22" i="30"/>
  <c r="H4" i="23"/>
  <c r="F50" i="30" s="1"/>
  <c r="H3" i="23"/>
  <c r="F49" i="30" s="1"/>
  <c r="H2" i="23"/>
  <c r="F48" i="30" s="1"/>
  <c r="L4" i="23"/>
  <c r="F55" i="30" s="1"/>
  <c r="L3" i="23"/>
  <c r="F54" i="30" s="1"/>
  <c r="L2" i="23"/>
  <c r="F53" i="30" s="1"/>
  <c r="Z76" i="31"/>
  <c r="AB76" i="31"/>
  <c r="AB75" i="31"/>
  <c r="AB74" i="31"/>
  <c r="AB73" i="31"/>
  <c r="AB72" i="31"/>
  <c r="AB71" i="31"/>
  <c r="AB70" i="31"/>
  <c r="AB69" i="31"/>
  <c r="AB68" i="31"/>
  <c r="AB67" i="31"/>
  <c r="AB66" i="31"/>
  <c r="AB65" i="31"/>
  <c r="AB64" i="31"/>
  <c r="AB63" i="31"/>
  <c r="AB62" i="31"/>
  <c r="AB61" i="31"/>
  <c r="AB60" i="31"/>
  <c r="AB59" i="31"/>
  <c r="AB58" i="31"/>
  <c r="AB57" i="31"/>
  <c r="AB56" i="31"/>
  <c r="AB55" i="31"/>
  <c r="AB54" i="31"/>
  <c r="AB53" i="31"/>
  <c r="AB52" i="31"/>
  <c r="AB51" i="31"/>
  <c r="AB50" i="31"/>
  <c r="AB49" i="31"/>
  <c r="AB48" i="31"/>
  <c r="AB47" i="31"/>
  <c r="AB46" i="31"/>
  <c r="AB45" i="31"/>
  <c r="AB44" i="31"/>
  <c r="AB43" i="31"/>
  <c r="AB42" i="31"/>
  <c r="AB41" i="31"/>
  <c r="AB40" i="31"/>
  <c r="AB39" i="31"/>
  <c r="AB38" i="31"/>
  <c r="AB37" i="31"/>
  <c r="AB36" i="31"/>
  <c r="AB35" i="31"/>
  <c r="AB34" i="31"/>
  <c r="AB33" i="31"/>
  <c r="AB32" i="31"/>
  <c r="AB31" i="31"/>
  <c r="AB30" i="31"/>
  <c r="AB29" i="31"/>
  <c r="AB28" i="31"/>
  <c r="AB27" i="31"/>
  <c r="AB26" i="31"/>
  <c r="AB25" i="31"/>
  <c r="AB24" i="31"/>
  <c r="AB23" i="31"/>
  <c r="AB22" i="31"/>
  <c r="AB21" i="31"/>
  <c r="AB20" i="31"/>
  <c r="AB19" i="31"/>
  <c r="AB18" i="31"/>
  <c r="AB17" i="31"/>
  <c r="AB16" i="31"/>
  <c r="AB15" i="31"/>
  <c r="AB14" i="31"/>
  <c r="AB13" i="31"/>
  <c r="AB12" i="31"/>
  <c r="AB11" i="31"/>
  <c r="Z75" i="31"/>
  <c r="Z74" i="31"/>
  <c r="Z73" i="31"/>
  <c r="Z72" i="31"/>
  <c r="Z71" i="31"/>
  <c r="Z70" i="31"/>
  <c r="Z69" i="31"/>
  <c r="Z68" i="31"/>
  <c r="Z67" i="31"/>
  <c r="Z66" i="31"/>
  <c r="Z65" i="31"/>
  <c r="Z64" i="31"/>
  <c r="Z63" i="31"/>
  <c r="Z62" i="31"/>
  <c r="Z61" i="31"/>
  <c r="Z60" i="31"/>
  <c r="Z59" i="31"/>
  <c r="Z58" i="31"/>
  <c r="Z57" i="31"/>
  <c r="Z56" i="31"/>
  <c r="Z55" i="31"/>
  <c r="Z54" i="31"/>
  <c r="Z53" i="31"/>
  <c r="Z52" i="31"/>
  <c r="Z51" i="31"/>
  <c r="Z50" i="31"/>
  <c r="Z49" i="31"/>
  <c r="Z48" i="31"/>
  <c r="Z47" i="31"/>
  <c r="Z46" i="31"/>
  <c r="Z45" i="31"/>
  <c r="Z44" i="31"/>
  <c r="Z43" i="31"/>
  <c r="Z42" i="31"/>
  <c r="Z41" i="31"/>
  <c r="Z40" i="31"/>
  <c r="Z39" i="31"/>
  <c r="Z38" i="31"/>
  <c r="Z37" i="31"/>
  <c r="Z36" i="31"/>
  <c r="Z35" i="31"/>
  <c r="Z34" i="31"/>
  <c r="Z33" i="31"/>
  <c r="Z32" i="31"/>
  <c r="Z31" i="31"/>
  <c r="Z30" i="31"/>
  <c r="Z29" i="31"/>
  <c r="Z28" i="31"/>
  <c r="Z27" i="31"/>
  <c r="Z26" i="31"/>
  <c r="Z25" i="31"/>
  <c r="Z24" i="31"/>
  <c r="Z23" i="31"/>
  <c r="Z22" i="31"/>
  <c r="Z21" i="31"/>
  <c r="Z20" i="31"/>
  <c r="Z19" i="31"/>
  <c r="Z18" i="31"/>
  <c r="Z17" i="31"/>
  <c r="Z16" i="31"/>
  <c r="Z15" i="31"/>
  <c r="Z14" i="31"/>
  <c r="Z13" i="31"/>
  <c r="Z12" i="31"/>
  <c r="Z11" i="31"/>
  <c r="AA77" i="31"/>
  <c r="AA78" i="31" s="1"/>
  <c r="Y77" i="31"/>
  <c r="Y78" i="31" s="1"/>
  <c r="BA76" i="31"/>
  <c r="BA75" i="31"/>
  <c r="BA74" i="31"/>
  <c r="BA73" i="31"/>
  <c r="BA72" i="31"/>
  <c r="BA71" i="31"/>
  <c r="BA70" i="31"/>
  <c r="BA69" i="31"/>
  <c r="BA68" i="31"/>
  <c r="BA67" i="31"/>
  <c r="BA66" i="31"/>
  <c r="BA65" i="31"/>
  <c r="BA64" i="31"/>
  <c r="BA63" i="31"/>
  <c r="BA62" i="31"/>
  <c r="BA61" i="31"/>
  <c r="BA60" i="31"/>
  <c r="BA59" i="31"/>
  <c r="BA58" i="31"/>
  <c r="BA57" i="31"/>
  <c r="BA56" i="31"/>
  <c r="BA55" i="31"/>
  <c r="BA54" i="31"/>
  <c r="BA53" i="31"/>
  <c r="BA52" i="31"/>
  <c r="BA51" i="31"/>
  <c r="BA50" i="31"/>
  <c r="BA49" i="31"/>
  <c r="BA48" i="31"/>
  <c r="BA47" i="31"/>
  <c r="BA46" i="31"/>
  <c r="BA45" i="31"/>
  <c r="BA44" i="31"/>
  <c r="BA43" i="31"/>
  <c r="BA42" i="31"/>
  <c r="BA41" i="31"/>
  <c r="BA40" i="31"/>
  <c r="BA39" i="31"/>
  <c r="BA38" i="31"/>
  <c r="BA37" i="31"/>
  <c r="BA36" i="31"/>
  <c r="BA35" i="31"/>
  <c r="BA34" i="31"/>
  <c r="BA33" i="31"/>
  <c r="BA32" i="31"/>
  <c r="BA31" i="31"/>
  <c r="BA30" i="31"/>
  <c r="BA29" i="31"/>
  <c r="BA28" i="31"/>
  <c r="BA27" i="31"/>
  <c r="BA26" i="31"/>
  <c r="BA25" i="31"/>
  <c r="BA24" i="31"/>
  <c r="BA23" i="31"/>
  <c r="BA22" i="31"/>
  <c r="BA21" i="31"/>
  <c r="BA20" i="31"/>
  <c r="BA19" i="31"/>
  <c r="BA18" i="31"/>
  <c r="BA17" i="31"/>
  <c r="BA16" i="31"/>
  <c r="BA15" i="31"/>
  <c r="BA14" i="31"/>
  <c r="BA13" i="31"/>
  <c r="BA12" i="31"/>
  <c r="BA11" i="31"/>
  <c r="AO32" i="31"/>
  <c r="Q36" i="31"/>
  <c r="L36" i="31"/>
  <c r="A36" i="31"/>
  <c r="AO24" i="31"/>
  <c r="Q39" i="31"/>
  <c r="L39" i="31"/>
  <c r="A39" i="31"/>
  <c r="AO26" i="31"/>
  <c r="Q41" i="31"/>
  <c r="L41" i="31"/>
  <c r="A41" i="31"/>
  <c r="AO23" i="31"/>
  <c r="Q38" i="31"/>
  <c r="L38" i="31"/>
  <c r="A38" i="31"/>
  <c r="AO46" i="31"/>
  <c r="Q50" i="31"/>
  <c r="L50" i="31"/>
  <c r="A50" i="31"/>
  <c r="AO57" i="31"/>
  <c r="Q28" i="31"/>
  <c r="L28" i="31"/>
  <c r="A28" i="31"/>
  <c r="AO56" i="31"/>
  <c r="Q27" i="31"/>
  <c r="L27" i="31"/>
  <c r="A27" i="31"/>
  <c r="AO71" i="31"/>
  <c r="Q71" i="31"/>
  <c r="L71" i="31"/>
  <c r="A71" i="31"/>
  <c r="AO72" i="31"/>
  <c r="Q72" i="31"/>
  <c r="L72" i="31"/>
  <c r="A72" i="31"/>
  <c r="AO45" i="31"/>
  <c r="Q47" i="31"/>
  <c r="L47" i="31"/>
  <c r="A47" i="31"/>
  <c r="AO55" i="31"/>
  <c r="AO25" i="31"/>
  <c r="Q20" i="31"/>
  <c r="L20" i="31"/>
  <c r="A20" i="31"/>
  <c r="C106" i="33" l="1"/>
  <c r="C98" i="33"/>
  <c r="C97" i="33"/>
  <c r="C105" i="33"/>
  <c r="C104" i="33"/>
  <c r="C96" i="33"/>
  <c r="C103" i="33"/>
  <c r="C102" i="33"/>
  <c r="C101" i="33"/>
  <c r="C100" i="33"/>
  <c r="C99" i="33"/>
  <c r="D101" i="33"/>
  <c r="D99" i="33"/>
  <c r="D96" i="33"/>
  <c r="D102" i="33"/>
  <c r="D100" i="33"/>
  <c r="D106" i="33"/>
  <c r="D98" i="33"/>
  <c r="D104" i="33"/>
  <c r="D103" i="33"/>
  <c r="D105" i="33"/>
  <c r="D97" i="33"/>
  <c r="E104" i="33"/>
  <c r="E96" i="33"/>
  <c r="E102" i="33"/>
  <c r="E98" i="33"/>
  <c r="E101" i="33"/>
  <c r="E99" i="33"/>
  <c r="E97" i="33"/>
  <c r="E103" i="33"/>
  <c r="E100" i="33"/>
  <c r="E106" i="33"/>
  <c r="E105" i="33"/>
  <c r="F98" i="33"/>
  <c r="F97" i="33"/>
  <c r="F104" i="33"/>
  <c r="F96" i="33"/>
  <c r="F101" i="33"/>
  <c r="F103" i="33"/>
  <c r="F106" i="33"/>
  <c r="F100" i="33"/>
  <c r="F99" i="33"/>
  <c r="F102" i="33"/>
  <c r="F105" i="33"/>
  <c r="C119" i="33"/>
  <c r="C117" i="33"/>
  <c r="C113" i="33"/>
  <c r="C116" i="33"/>
  <c r="C114" i="33"/>
  <c r="C120" i="33"/>
  <c r="C123" i="33"/>
  <c r="C115" i="33"/>
  <c r="C122" i="33"/>
  <c r="C121" i="33"/>
  <c r="C118" i="33"/>
  <c r="D122" i="33"/>
  <c r="D114" i="33"/>
  <c r="D120" i="33"/>
  <c r="D117" i="33"/>
  <c r="D115" i="33"/>
  <c r="D113" i="33"/>
  <c r="D119" i="33"/>
  <c r="D121" i="33"/>
  <c r="D118" i="33"/>
  <c r="D116" i="33"/>
  <c r="D123" i="33"/>
  <c r="E117" i="33"/>
  <c r="E123" i="33"/>
  <c r="E115" i="33"/>
  <c r="E119" i="33"/>
  <c r="E122" i="33"/>
  <c r="E114" i="33"/>
  <c r="E120" i="33"/>
  <c r="E118" i="33"/>
  <c r="E121" i="33"/>
  <c r="E113" i="33"/>
  <c r="E116" i="33"/>
  <c r="F119" i="33"/>
  <c r="F118" i="33"/>
  <c r="F117" i="33"/>
  <c r="F114" i="33"/>
  <c r="F116" i="33"/>
  <c r="F121" i="33"/>
  <c r="F115" i="33"/>
  <c r="F122" i="33"/>
  <c r="F113" i="33"/>
  <c r="F120" i="33"/>
  <c r="F123" i="33"/>
  <c r="AH77" i="33"/>
  <c r="AH79" i="33" s="1"/>
  <c r="AH81" i="33" s="1"/>
  <c r="AF77" i="33"/>
  <c r="AF79" i="33" s="1"/>
  <c r="AF81" i="33" s="1"/>
  <c r="Z77" i="31"/>
  <c r="Z79" i="31" s="1"/>
  <c r="G82" i="30" s="1"/>
  <c r="AB77" i="31"/>
  <c r="AB79" i="31" s="1"/>
  <c r="G81" i="30" s="1"/>
  <c r="Q16" i="31"/>
  <c r="L16" i="31"/>
  <c r="A16" i="31"/>
  <c r="AO54" i="31"/>
  <c r="Q15" i="31"/>
  <c r="L15" i="31"/>
  <c r="A15" i="31"/>
  <c r="AO51" i="31"/>
  <c r="Q13" i="31"/>
  <c r="L13" i="31"/>
  <c r="A13" i="31"/>
  <c r="AO50" i="31"/>
  <c r="Q12" i="31"/>
  <c r="L12" i="31"/>
  <c r="A12" i="31"/>
  <c r="AC4" i="33" l="1"/>
  <c r="AC5" i="33"/>
  <c r="AB81" i="31"/>
  <c r="W5" i="31"/>
  <c r="Z81" i="31"/>
  <c r="W4" i="31"/>
  <c r="P21" i="23"/>
  <c r="A21" i="23"/>
  <c r="P121" i="23" l="1"/>
  <c r="A121" i="23"/>
  <c r="P137" i="23"/>
  <c r="A137" i="23"/>
  <c r="P127" i="23"/>
  <c r="A127" i="23"/>
  <c r="P50" i="23"/>
  <c r="A50" i="23"/>
  <c r="P42" i="23"/>
  <c r="A42" i="23"/>
  <c r="P41" i="23"/>
  <c r="A41" i="23"/>
  <c r="AO70" i="31"/>
  <c r="Q70" i="31"/>
  <c r="L70" i="31"/>
  <c r="A70" i="31"/>
  <c r="C8" i="18"/>
  <c r="C3" i="31"/>
  <c r="C3" i="23"/>
  <c r="E125" i="18"/>
  <c r="F125" i="18" s="1"/>
  <c r="A125" i="18"/>
  <c r="E126" i="18"/>
  <c r="F126" i="18" s="1"/>
  <c r="A126" i="18"/>
  <c r="E127" i="18"/>
  <c r="F127" i="18" s="1"/>
  <c r="A127" i="18"/>
  <c r="E128" i="18"/>
  <c r="F128" i="18" s="1"/>
  <c r="A128" i="18"/>
  <c r="E129" i="18"/>
  <c r="F129" i="18" s="1"/>
  <c r="A129" i="18"/>
  <c r="E130" i="18"/>
  <c r="F130" i="18" s="1"/>
  <c r="A130" i="18"/>
  <c r="E103" i="18"/>
  <c r="F103" i="18" s="1"/>
  <c r="A103" i="18"/>
  <c r="E102" i="18"/>
  <c r="F102" i="18" s="1"/>
  <c r="A102" i="18"/>
  <c r="E101" i="18"/>
  <c r="F101" i="18" s="1"/>
  <c r="A101" i="18"/>
  <c r="E100" i="18"/>
  <c r="F100" i="18" s="1"/>
  <c r="A100" i="18"/>
  <c r="E99" i="18"/>
  <c r="F99" i="18" s="1"/>
  <c r="A99" i="18"/>
  <c r="E95" i="18"/>
  <c r="F95" i="18" s="1"/>
  <c r="A95" i="18"/>
  <c r="E104" i="18"/>
  <c r="F104" i="18" s="1"/>
  <c r="A104" i="18"/>
  <c r="P49" i="23"/>
  <c r="A49" i="23"/>
  <c r="C53" i="18"/>
  <c r="A47" i="18"/>
  <c r="A48" i="18"/>
  <c r="A49" i="18"/>
  <c r="A50" i="18"/>
  <c r="A46" i="18"/>
  <c r="A44" i="18"/>
  <c r="A45" i="18"/>
  <c r="P86" i="23"/>
  <c r="A86" i="23"/>
  <c r="P47" i="23"/>
  <c r="A47" i="23"/>
  <c r="P39" i="23"/>
  <c r="A39" i="23"/>
  <c r="B9" i="30" l="1"/>
  <c r="C11" i="30"/>
  <c r="A1" i="30"/>
  <c r="B5" i="30"/>
  <c r="D103" i="30"/>
  <c r="D102" i="30"/>
  <c r="D101" i="30"/>
  <c r="D100" i="30"/>
  <c r="D99" i="30"/>
  <c r="D98" i="30"/>
  <c r="H16" i="30"/>
  <c r="C7" i="18"/>
  <c r="P14" i="23"/>
  <c r="AO14" i="31"/>
  <c r="Q54" i="31"/>
  <c r="L54" i="31"/>
  <c r="A54" i="31"/>
  <c r="Q76" i="31" l="1"/>
  <c r="L76" i="31"/>
  <c r="Q75" i="31"/>
  <c r="L75" i="31"/>
  <c r="Q74" i="31"/>
  <c r="L74" i="31"/>
  <c r="Q73" i="31"/>
  <c r="L73" i="31"/>
  <c r="Q69" i="31"/>
  <c r="L69" i="31"/>
  <c r="Q68" i="31"/>
  <c r="L68" i="31"/>
  <c r="Q67" i="31"/>
  <c r="L67" i="31"/>
  <c r="Q66" i="31"/>
  <c r="L66" i="31"/>
  <c r="Q65" i="31"/>
  <c r="L65" i="31"/>
  <c r="Q64" i="31"/>
  <c r="L64" i="31"/>
  <c r="Q63" i="31"/>
  <c r="L63" i="31"/>
  <c r="Q62" i="31"/>
  <c r="L62" i="31"/>
  <c r="Q61" i="31"/>
  <c r="L61" i="31"/>
  <c r="Q60" i="31"/>
  <c r="L60" i="31"/>
  <c r="Q59" i="31"/>
  <c r="L59" i="31"/>
  <c r="Q58" i="31"/>
  <c r="L58" i="31"/>
  <c r="Q17" i="31"/>
  <c r="L17" i="31"/>
  <c r="Q21" i="31"/>
  <c r="L21" i="31"/>
  <c r="Q14" i="31"/>
  <c r="L14" i="31"/>
  <c r="Q11" i="31"/>
  <c r="L11" i="31"/>
  <c r="Q44" i="31"/>
  <c r="L44" i="31"/>
  <c r="Q43" i="31"/>
  <c r="L43" i="31"/>
  <c r="Q35" i="31"/>
  <c r="L35" i="31"/>
  <c r="Q34" i="31"/>
  <c r="L34" i="31"/>
  <c r="Q33" i="31"/>
  <c r="L33" i="31"/>
  <c r="Q32" i="31"/>
  <c r="L32" i="31"/>
  <c r="Q31" i="31"/>
  <c r="L31" i="31"/>
  <c r="Q30" i="31"/>
  <c r="L30" i="31"/>
  <c r="Q29" i="31"/>
  <c r="L29" i="31"/>
  <c r="Q26" i="31"/>
  <c r="L26" i="31"/>
  <c r="Q25" i="31"/>
  <c r="L25" i="31"/>
  <c r="Q24" i="31"/>
  <c r="L24" i="31"/>
  <c r="Q23" i="31"/>
  <c r="L23" i="31"/>
  <c r="Q22" i="31"/>
  <c r="L22" i="31"/>
  <c r="Q42" i="31"/>
  <c r="L42" i="31"/>
  <c r="Q40" i="31"/>
  <c r="L40" i="31"/>
  <c r="Q37" i="31"/>
  <c r="L37" i="31"/>
  <c r="Q18" i="31"/>
  <c r="L18" i="31"/>
  <c r="Q57" i="31"/>
  <c r="L57" i="31"/>
  <c r="Q55" i="31"/>
  <c r="L55" i="31"/>
  <c r="Q45" i="31"/>
  <c r="L45" i="31"/>
  <c r="Q48" i="31"/>
  <c r="L48" i="31"/>
  <c r="Q56" i="31"/>
  <c r="L56" i="31"/>
  <c r="Q19" i="31"/>
  <c r="L19" i="31"/>
  <c r="Q46" i="31"/>
  <c r="L46" i="31"/>
  <c r="Q53" i="31"/>
  <c r="L53" i="31"/>
  <c r="Q49" i="31"/>
  <c r="L49" i="31"/>
  <c r="Q52" i="31"/>
  <c r="L52" i="31"/>
  <c r="Q51" i="31"/>
  <c r="L51" i="31"/>
  <c r="AO76" i="31"/>
  <c r="A76" i="31"/>
  <c r="AO75" i="31"/>
  <c r="A75" i="31"/>
  <c r="AO74" i="31"/>
  <c r="A74" i="31"/>
  <c r="AO73" i="31"/>
  <c r="A73" i="31"/>
  <c r="AO69" i="31"/>
  <c r="A69" i="31"/>
  <c r="AO68" i="31"/>
  <c r="A68" i="31"/>
  <c r="AO67" i="31"/>
  <c r="A67" i="31"/>
  <c r="AO66" i="31"/>
  <c r="A66" i="31"/>
  <c r="AO65" i="31"/>
  <c r="A65" i="31"/>
  <c r="AO64" i="31"/>
  <c r="A64" i="31"/>
  <c r="AO63" i="31"/>
  <c r="A63" i="31"/>
  <c r="AO62" i="31"/>
  <c r="A62" i="31"/>
  <c r="AO61" i="31"/>
  <c r="A61" i="31"/>
  <c r="AO60" i="31"/>
  <c r="A60" i="31"/>
  <c r="AO59" i="31"/>
  <c r="A59" i="31"/>
  <c r="AO58" i="31"/>
  <c r="A58" i="31"/>
  <c r="A17" i="31"/>
  <c r="AO53" i="31"/>
  <c r="A21" i="31"/>
  <c r="AO52" i="31"/>
  <c r="A14" i="31"/>
  <c r="AO49" i="31"/>
  <c r="A11" i="31"/>
  <c r="AO48" i="31"/>
  <c r="AO47" i="31"/>
  <c r="A44" i="31"/>
  <c r="AO44" i="31"/>
  <c r="A43" i="31"/>
  <c r="AO43" i="31"/>
  <c r="A35" i="31"/>
  <c r="AO42" i="31"/>
  <c r="A34" i="31"/>
  <c r="AO41" i="31"/>
  <c r="A33" i="31"/>
  <c r="AO40" i="31"/>
  <c r="AO39" i="31"/>
  <c r="A32" i="31"/>
  <c r="AO38" i="31"/>
  <c r="A31" i="31"/>
  <c r="AO37" i="31"/>
  <c r="A30" i="31"/>
  <c r="AO36" i="31"/>
  <c r="A29" i="31"/>
  <c r="AO35" i="31"/>
  <c r="A26" i="31"/>
  <c r="AO34" i="31"/>
  <c r="A25" i="31"/>
  <c r="A24" i="31"/>
  <c r="AO33" i="31"/>
  <c r="A23" i="31"/>
  <c r="AO31" i="31"/>
  <c r="A22" i="31"/>
  <c r="AO30" i="31"/>
  <c r="A42" i="31"/>
  <c r="AO29" i="31"/>
  <c r="A40" i="31"/>
  <c r="AO28" i="31"/>
  <c r="A37" i="31"/>
  <c r="AO27" i="31"/>
  <c r="A18" i="31"/>
  <c r="AO22" i="31"/>
  <c r="A57" i="31"/>
  <c r="AO21" i="31"/>
  <c r="A55" i="31"/>
  <c r="AO20" i="31"/>
  <c r="A45" i="31"/>
  <c r="AO19" i="31"/>
  <c r="A48" i="31"/>
  <c r="AO18" i="31"/>
  <c r="A56" i="31"/>
  <c r="AO17" i="31"/>
  <c r="A19" i="31"/>
  <c r="AO16" i="31"/>
  <c r="A46" i="31"/>
  <c r="AO15" i="31"/>
  <c r="A53" i="31"/>
  <c r="A49" i="31"/>
  <c r="AO13" i="31"/>
  <c r="A52" i="31"/>
  <c r="AO12" i="31"/>
  <c r="A51" i="31"/>
  <c r="AO11" i="31"/>
  <c r="H18" i="30" l="1"/>
  <c r="H21" i="30"/>
  <c r="P80" i="23" l="1"/>
  <c r="A80" i="23"/>
  <c r="P36" i="23"/>
  <c r="A36" i="23"/>
  <c r="P26" i="23"/>
  <c r="A26" i="23"/>
  <c r="P25" i="23"/>
  <c r="A25" i="23"/>
  <c r="A84" i="18" l="1"/>
  <c r="A83" i="18"/>
  <c r="A82" i="18"/>
  <c r="A81" i="18"/>
  <c r="A80" i="18"/>
  <c r="A79" i="18"/>
  <c r="A78" i="18"/>
  <c r="A77" i="18"/>
  <c r="A76" i="18"/>
  <c r="A75" i="18"/>
  <c r="A74" i="18"/>
  <c r="A73" i="18"/>
  <c r="A72" i="18"/>
  <c r="A71" i="18"/>
  <c r="A70" i="18"/>
  <c r="A69" i="18"/>
  <c r="A68" i="18"/>
  <c r="A67" i="18"/>
  <c r="A66" i="18"/>
  <c r="A51" i="18"/>
  <c r="A43" i="18"/>
  <c r="A42" i="18"/>
  <c r="A41" i="18"/>
  <c r="A40" i="18"/>
  <c r="A39" i="18"/>
  <c r="A38" i="18"/>
  <c r="A37" i="18"/>
  <c r="A36" i="18"/>
  <c r="A35" i="18"/>
  <c r="A34" i="18"/>
  <c r="A33" i="18"/>
  <c r="A32" i="18"/>
  <c r="A31" i="18"/>
  <c r="A30" i="18"/>
  <c r="A29" i="18"/>
  <c r="A28" i="18"/>
  <c r="P147" i="23"/>
  <c r="A147" i="23"/>
  <c r="P91" i="23"/>
  <c r="A91" i="23"/>
  <c r="P113" i="23"/>
  <c r="A113" i="23"/>
  <c r="P132" i="23"/>
  <c r="A132" i="23"/>
  <c r="P119" i="23"/>
  <c r="A119" i="23"/>
  <c r="P122" i="23"/>
  <c r="A122" i="23"/>
  <c r="P146" i="23"/>
  <c r="A146" i="23"/>
  <c r="P142" i="23"/>
  <c r="A142" i="23"/>
  <c r="P141" i="23"/>
  <c r="A141" i="23"/>
  <c r="P135" i="23"/>
  <c r="A135" i="23"/>
  <c r="P140" i="23"/>
  <c r="A140" i="23"/>
  <c r="P134" i="23"/>
  <c r="A134" i="23"/>
  <c r="P133" i="23"/>
  <c r="A133" i="23"/>
  <c r="P115" i="23"/>
  <c r="A115" i="23"/>
  <c r="P114" i="23"/>
  <c r="A114" i="23"/>
  <c r="P136" i="23"/>
  <c r="A136" i="23"/>
  <c r="P111" i="23"/>
  <c r="A111" i="23"/>
  <c r="P24" i="23"/>
  <c r="A24" i="23"/>
  <c r="P31" i="23"/>
  <c r="A31" i="23"/>
  <c r="P30" i="23"/>
  <c r="A30" i="23"/>
  <c r="P29" i="23"/>
  <c r="A29" i="23"/>
  <c r="P95" i="23"/>
  <c r="A95" i="23"/>
  <c r="P106" i="23"/>
  <c r="A106" i="23"/>
  <c r="P108" i="23"/>
  <c r="A108" i="23"/>
  <c r="P55" i="23" l="1"/>
  <c r="A55" i="23"/>
  <c r="P19" i="23"/>
  <c r="A19" i="23"/>
  <c r="P51" i="23"/>
  <c r="A51" i="23"/>
  <c r="P126" i="23"/>
  <c r="A126" i="23"/>
  <c r="P100" i="23"/>
  <c r="A100" i="23"/>
  <c r="P154" i="23"/>
  <c r="A154" i="23"/>
  <c r="P32" i="23"/>
  <c r="A32" i="23"/>
  <c r="P125" i="23"/>
  <c r="A125" i="23"/>
  <c r="P33" i="23"/>
  <c r="A33" i="23"/>
  <c r="P17" i="23"/>
  <c r="A17" i="23"/>
  <c r="P85" i="23"/>
  <c r="A85" i="23"/>
  <c r="P69" i="23"/>
  <c r="A69" i="23"/>
  <c r="P70" i="23"/>
  <c r="A70" i="23"/>
  <c r="P71" i="23"/>
  <c r="A71" i="23"/>
  <c r="A150" i="23"/>
  <c r="A151" i="23"/>
  <c r="A153" i="23"/>
  <c r="A152" i="23"/>
  <c r="A155" i="23"/>
  <c r="A144" i="23"/>
  <c r="A149" i="23"/>
  <c r="A148" i="23"/>
  <c r="A143" i="23"/>
  <c r="A123" i="23"/>
  <c r="A120" i="23"/>
  <c r="A117" i="23"/>
  <c r="A124" i="23"/>
  <c r="A112" i="23"/>
  <c r="A110" i="23"/>
  <c r="A139" i="23"/>
  <c r="A109" i="23"/>
  <c r="A35" i="23"/>
  <c r="A34" i="23"/>
  <c r="A145" i="23"/>
  <c r="A16" i="23"/>
  <c r="A18" i="23"/>
  <c r="A40" i="23"/>
  <c r="A27" i="23"/>
  <c r="A138" i="23"/>
  <c r="A28" i="23"/>
  <c r="A23" i="23"/>
  <c r="A22" i="23"/>
  <c r="A45" i="23"/>
  <c r="A44" i="23"/>
  <c r="A48" i="23"/>
  <c r="A46" i="23"/>
  <c r="A20" i="23"/>
  <c r="A38" i="23"/>
  <c r="A15" i="23"/>
  <c r="A14" i="23"/>
  <c r="A102" i="23"/>
  <c r="A107" i="23"/>
  <c r="A105" i="23"/>
  <c r="A104" i="23"/>
  <c r="A103" i="23"/>
  <c r="A101" i="23"/>
  <c r="A96" i="23"/>
  <c r="A94" i="23"/>
  <c r="A99" i="23"/>
  <c r="A98" i="23"/>
  <c r="A97" i="23"/>
  <c r="A93" i="23"/>
  <c r="A92" i="23"/>
  <c r="A56" i="23"/>
  <c r="A63" i="23"/>
  <c r="A57" i="23"/>
  <c r="A65" i="23"/>
  <c r="A88" i="23"/>
  <c r="A54" i="23"/>
  <c r="A53" i="23"/>
  <c r="A52" i="23"/>
  <c r="A84" i="23"/>
  <c r="A83" i="23"/>
  <c r="A82" i="23"/>
  <c r="A81" i="23"/>
  <c r="A73" i="23"/>
  <c r="A79" i="23"/>
  <c r="A78" i="23"/>
  <c r="A67" i="23"/>
  <c r="A66" i="23"/>
  <c r="A76" i="23"/>
  <c r="A90" i="23"/>
  <c r="A75" i="23"/>
  <c r="A74" i="23"/>
  <c r="A89" i="23"/>
  <c r="A87" i="23"/>
  <c r="A60" i="23"/>
  <c r="A72" i="23"/>
  <c r="A61" i="23"/>
  <c r="A58" i="23"/>
  <c r="A68" i="23"/>
  <c r="A59" i="23"/>
  <c r="A64" i="23"/>
  <c r="P123" i="23" l="1"/>
  <c r="P120" i="23"/>
  <c r="P117" i="23"/>
  <c r="P124" i="23"/>
  <c r="P63" i="23"/>
  <c r="P102" i="23"/>
  <c r="P107" i="23"/>
  <c r="P105" i="23"/>
  <c r="P104" i="23"/>
  <c r="P103" i="23"/>
  <c r="P101" i="23"/>
  <c r="P96" i="23"/>
  <c r="P94" i="23"/>
  <c r="P99" i="23"/>
  <c r="P98" i="23"/>
  <c r="P97" i="23"/>
  <c r="P93" i="23"/>
  <c r="P92" i="23"/>
  <c r="P145" i="23"/>
  <c r="P16" i="23"/>
  <c r="P18" i="23"/>
  <c r="P40" i="23"/>
  <c r="P35" i="23"/>
  <c r="P34" i="23"/>
  <c r="P27" i="23"/>
  <c r="P57" i="23"/>
  <c r="P65" i="23"/>
  <c r="P88" i="23"/>
  <c r="P54" i="23"/>
  <c r="P23" i="23"/>
  <c r="P22" i="23"/>
  <c r="P15" i="23"/>
  <c r="P56" i="23"/>
  <c r="P53" i="23"/>
  <c r="P52" i="23"/>
  <c r="P84" i="23"/>
  <c r="P83" i="23"/>
  <c r="P110" i="23"/>
  <c r="P139" i="23"/>
  <c r="P109" i="23"/>
  <c r="P138" i="23"/>
  <c r="P28" i="23"/>
  <c r="P150" i="23"/>
  <c r="P151" i="23"/>
  <c r="P153" i="23"/>
  <c r="P152" i="23"/>
  <c r="P155" i="23"/>
  <c r="P144" i="23"/>
  <c r="P149" i="23"/>
  <c r="P148" i="23"/>
  <c r="P143" i="23"/>
  <c r="P112" i="23"/>
  <c r="P45" i="23"/>
  <c r="P44" i="23"/>
  <c r="P48" i="23"/>
  <c r="P46" i="23"/>
  <c r="P20" i="23"/>
  <c r="P38" i="23"/>
  <c r="P82" i="23"/>
  <c r="P81" i="23"/>
  <c r="P73" i="23"/>
  <c r="P79" i="23"/>
  <c r="P78" i="23"/>
  <c r="P67" i="23"/>
  <c r="P66" i="23"/>
  <c r="P76" i="23"/>
  <c r="P90" i="23"/>
  <c r="P75" i="23"/>
  <c r="P74" i="23"/>
  <c r="P89" i="23"/>
  <c r="P87" i="23"/>
  <c r="P60" i="23"/>
  <c r="P72" i="23"/>
  <c r="P61" i="23"/>
  <c r="P58" i="23"/>
  <c r="P68" i="23"/>
  <c r="P59" i="23"/>
  <c r="P64" i="23"/>
  <c r="E131" i="18" l="1"/>
  <c r="F131" i="18" s="1"/>
  <c r="A131" i="18"/>
  <c r="E124" i="18"/>
  <c r="F124" i="18" s="1"/>
  <c r="A124" i="18"/>
  <c r="E123" i="18"/>
  <c r="F123" i="18" s="1"/>
  <c r="A123" i="18"/>
  <c r="E122" i="18"/>
  <c r="F122" i="18" s="1"/>
  <c r="A122" i="18"/>
  <c r="E121" i="18"/>
  <c r="F121" i="18" s="1"/>
  <c r="A121" i="18"/>
  <c r="E120" i="18"/>
  <c r="F120" i="18" s="1"/>
  <c r="A120" i="18"/>
  <c r="E119" i="18"/>
  <c r="F119" i="18" s="1"/>
  <c r="A119" i="18"/>
  <c r="E118" i="18"/>
  <c r="F118" i="18" s="1"/>
  <c r="A118" i="18"/>
  <c r="E117" i="18"/>
  <c r="F117" i="18" s="1"/>
  <c r="A117" i="18"/>
  <c r="E116" i="18"/>
  <c r="F116" i="18" s="1"/>
  <c r="A116" i="18"/>
  <c r="E115" i="18"/>
  <c r="F115" i="18" s="1"/>
  <c r="A115" i="18"/>
  <c r="E114" i="18"/>
  <c r="F114" i="18" s="1"/>
  <c r="A114" i="18"/>
  <c r="E113" i="18"/>
  <c r="F113" i="18" s="1"/>
  <c r="A113" i="18"/>
  <c r="E112" i="18"/>
  <c r="F112" i="18" s="1"/>
  <c r="A112" i="18"/>
  <c r="E111" i="18"/>
  <c r="F111" i="18" s="1"/>
  <c r="A111" i="18"/>
  <c r="E110" i="18"/>
  <c r="F110" i="18" s="1"/>
  <c r="A110" i="18"/>
  <c r="E109" i="18"/>
  <c r="F109" i="18" s="1"/>
  <c r="A109" i="18"/>
  <c r="E108" i="18"/>
  <c r="F108" i="18" s="1"/>
  <c r="A108" i="18"/>
  <c r="E107" i="18"/>
  <c r="F107" i="18" s="1"/>
  <c r="A107" i="18"/>
  <c r="E106" i="18"/>
  <c r="F106" i="18" s="1"/>
  <c r="A106" i="18"/>
  <c r="E105" i="18"/>
  <c r="F105" i="18" s="1"/>
  <c r="A105" i="18"/>
  <c r="E94" i="18"/>
  <c r="F94" i="18" s="1"/>
  <c r="A94" i="18"/>
</calcChain>
</file>

<file path=xl/sharedStrings.xml><?xml version="1.0" encoding="utf-8"?>
<sst xmlns="http://schemas.openxmlformats.org/spreadsheetml/2006/main" count="6075" uniqueCount="2117">
  <si>
    <t>Autor: David Rosenthal, VISCHER</t>
  </si>
  <si>
    <t>Kooperationspartner:</t>
  </si>
  <si>
    <t xml:space="preserve">1. </t>
  </si>
  <si>
    <t>Beschreibung der Lösung</t>
  </si>
  <si>
    <t>2.</t>
  </si>
  <si>
    <t>DSFA</t>
  </si>
  <si>
    <t>3.</t>
  </si>
  <si>
    <t>Prüfung der Anforderungen</t>
  </si>
  <si>
    <t>4.</t>
  </si>
  <si>
    <t>Risikobeurteilung</t>
  </si>
  <si>
    <t>Risikobeurteilung (Classic)</t>
  </si>
  <si>
    <t>5.</t>
  </si>
  <si>
    <t>Deckblatt</t>
  </si>
  <si>
    <t>Dieses Arbeitsblatt kann als Vorlage für das zusammenfassende Deckblatt des Dossiers benutzt werden, welches sich mit diesem Werkzeug erstellen lässt (z.B. zur Vorlage des Vorhabens an die Geschäftsleitung oder einer Aufsichtsbehörde). Ein Teil der Inhalte wird aus den anderen Arbeitsblättern automatisch übernommen, andere müssen von Hand ausgefüllt werden. Es sind darin auch die weiteren für die Compliance- und Risikoprüfung erforderlichen Dokumente aufzunehmen.</t>
  </si>
  <si>
    <r>
      <t xml:space="preserve">Für die Beurteilung und Dokumentation des Cloud-Vorhabens aus Sicht des Rechts und Risikos sind i.d.R. </t>
    </r>
    <r>
      <rPr>
        <b/>
        <sz val="11"/>
        <color theme="1"/>
        <rFont val="Calibri"/>
        <family val="2"/>
        <scheme val="minor"/>
      </rPr>
      <t>ebenfalls erforderlich</t>
    </r>
    <r>
      <rPr>
        <sz val="11"/>
        <color theme="1"/>
        <rFont val="Calibri"/>
        <family val="2"/>
        <scheme val="minor"/>
      </rPr>
      <t>:</t>
    </r>
  </si>
  <si>
    <t></t>
  </si>
  <si>
    <t>Foreign Lawful Access Analyse</t>
  </si>
  <si>
    <t>ISDS-Konzept</t>
  </si>
  <si>
    <t>Technische Risikobeurteilung</t>
  </si>
  <si>
    <t>Projektvorgehen</t>
  </si>
  <si>
    <t>Institution:</t>
  </si>
  <si>
    <t>Projekt:</t>
  </si>
  <si>
    <t>Verantwortlich für das Ausfüllen:</t>
  </si>
  <si>
    <t>Projekteigner:</t>
  </si>
  <si>
    <t>[Name]</t>
  </si>
  <si>
    <t>Projektleiter:</t>
  </si>
  <si>
    <t>Projektleiter</t>
  </si>
  <si>
    <t>Anpsrechpartner Informatik:</t>
  </si>
  <si>
    <t>Informatik</t>
  </si>
  <si>
    <t>Ansprechpartner Recht:</t>
  </si>
  <si>
    <t>Recht</t>
  </si>
  <si>
    <t>Ansprechpartner Datenschutz:</t>
  </si>
  <si>
    <t>Datenschutz</t>
  </si>
  <si>
    <t>Ansprechpartner CISO/InfoSec:</t>
  </si>
  <si>
    <t>CISO / Infosec</t>
  </si>
  <si>
    <t>Weitere Beteiligte:</t>
  </si>
  <si>
    <t>Stand der Beschreibung (Datum):</t>
  </si>
  <si>
    <t>[Datum]</t>
  </si>
  <si>
    <t>Allgemeines zur Lösung (Organisation, Recht)</t>
  </si>
  <si>
    <t>Was ausgefüllt werden muss:</t>
  </si>
  <si>
    <t>B1.01</t>
  </si>
  <si>
    <t>Beschreibung der Lösung:</t>
  </si>
  <si>
    <r>
      <t xml:space="preserve">Eine allgemeine Beschreibung der Lösung, um ein Grundverständnis zu erhalten, worum es geht. Ggf. auch aufführen, worum es </t>
    </r>
    <r>
      <rPr>
        <i/>
        <sz val="9"/>
        <color theme="1"/>
        <rFont val="Calibri"/>
        <family val="2"/>
        <scheme val="minor"/>
      </rPr>
      <t>nicht</t>
    </r>
    <r>
      <rPr>
        <sz val="9"/>
        <color theme="1"/>
        <rFont val="Calibri"/>
        <family val="2"/>
        <scheme val="minor"/>
      </rPr>
      <t xml:space="preserve"> geht, d.h. welche Komponenten nicht betroffen sind.</t>
    </r>
  </si>
  <si>
    <t>B1.02</t>
  </si>
  <si>
    <t>Geplante Dienste und Funktionen:</t>
  </si>
  <si>
    <t>Die Dienstleistungen und Funktionen, welche mit der Lösung den Benutzern oder den Systemen der eigenen Organisation oder Dritten zur Verfügung gestellt werden sollen (z.B. den Betrieb eines Mail-Servers oder eine bestimmte Fachanwendung.</t>
  </si>
  <si>
    <t>B1.03</t>
  </si>
  <si>
    <t>Technischer Aufbau der Lösung:</t>
  </si>
  <si>
    <t>Eine einfache Umschreibung, wie die Lösung in technischer Hinsicht aufgebaut ist.</t>
  </si>
  <si>
    <t>B1.04</t>
  </si>
  <si>
    <t>Auflistung der Prozesse, welche im eigenen Betrieb durch die Lösung unterstützt werden (wie z.B. Büroautomation oder Prüfung von XY-Anträgen).</t>
  </si>
  <si>
    <t>B1.05</t>
  </si>
  <si>
    <t>Rechtsgrundlagen:</t>
  </si>
  <si>
    <t>B1.06</t>
  </si>
  <si>
    <t>Rechtsrahmen:</t>
  </si>
  <si>
    <t>Eine Aufzählung der Gesetze, welche durch die geplante Lösung beachtet werden müssen, wie z.B. kantonales Datenschutzrecht (ggf. auch warum). Es geht hierbei um die einschränkenden Vorschriften. Dies kann durch das ISDS-Konzept abgedeckt sein. Hier ist auch zu prüfen, ob ein Betriebssicherheitsverfahren (BSV) und Personensicherheitsprüfungen (PSP) vorgenommen werden müssen (vgl. ISG).</t>
  </si>
  <si>
    <t>B1.07</t>
  </si>
  <si>
    <t>Grund für die Einführung der Lösung:</t>
  </si>
  <si>
    <t>Erklärung, aus welchen geschäftlichen, technischen und anderen Gründen die Lösung eingeführt werden soll und warum sie erforderlich ist bzw. warum die bisherige Lösung nicht mehr genügt bzw. es keine Alternativen gibt. Die Prüfung selbst muss etwas eingehender sein und sollte dokumentiert werden, insbesondere, was an Abklärungen gemacht wurde. Dies kann mit dem nachfolgenden Punkt verknüpft werden.</t>
  </si>
  <si>
    <t>A1.10</t>
  </si>
  <si>
    <t>B1.08</t>
  </si>
  <si>
    <t>Ausführungen dazu, welche Alternativen geprüft wurden und warum diese weniger gut sind als die gewählte Lösung. Dies soll insbesondere auch Alternativen umfassen, die Punkto Datenschutz, Geheimnisschutz und Abhängigkeit besser wären. Hier wird nur eine Zusammenfassung angegeben; die Prüfung selbst muss etwas eingehender sein und sollte dokumentiert werden, insbesondere, was an Abklärungen gemacht wurde.</t>
  </si>
  <si>
    <t>A1.11</t>
  </si>
  <si>
    <t>B1.09</t>
  </si>
  <si>
    <t>Bestehende Lösung (Vorgänger):</t>
  </si>
  <si>
    <t>Umschreiben, wie die Funktionen, welche die Lösung erbringen soll, heute erbracht werden, also mit welcher Lösung oder Infrastruktur heute gearbeitet wird (und die abgelöst werden soll).</t>
  </si>
  <si>
    <t>Darstellung der Lösung (Überblick)</t>
  </si>
  <si>
    <t>B2.01</t>
  </si>
  <si>
    <t>Mit einer Grafik soll der Aufbau der Lösung für den Leser einfach verständlich dargestellt werden. Die Grafik sollte alle wesentlichen Systeme und Komponenten, Rechtsordnungen und beteiligte Stellen aufführen.</t>
  </si>
  <si>
    <t>Allgemeines zur Lösung (datenrechtliche Sicht)</t>
  </si>
  <si>
    <t>B3.01</t>
  </si>
  <si>
    <t>B3.02</t>
  </si>
  <si>
    <t>B3.03</t>
  </si>
  <si>
    <t>Datenflüsse:</t>
  </si>
  <si>
    <t>Hier wird umschrieben, wie die Daten zwischen den diversen Komponenten der Lösung und den diversen beteiligten Stellen hin- und her fliessen. Es geht aber nicht um eine technische Beschreibung, sondern es soll klar werden, wer oder was auf welche Daten Zugriff erhält.</t>
  </si>
  <si>
    <t>B3.04</t>
  </si>
  <si>
    <t>Qualitätssicherung der Daten:</t>
  </si>
  <si>
    <t>Es ist auszuführen, ob und wie die Lösung ggf. die Qualität der von ihr verarbeiteten Daten sicherstellt, z.B. durch Plausibilitätsprüfung oder andere Analysen.</t>
  </si>
  <si>
    <t>B3.05</t>
  </si>
  <si>
    <t>Datenklassifizierung:</t>
  </si>
  <si>
    <t>Datenrechtliche Klassifizierung</t>
  </si>
  <si>
    <t>B3.06</t>
  </si>
  <si>
    <t>Datenbearbeitungen:</t>
  </si>
  <si>
    <t>Was damit geschieht</t>
  </si>
  <si>
    <t>Was mit den einzelnen Datenkategorien im Rahmen der Lösung gemacht wird, ist hier darzulegen. Das können auch Nutzungen durch Dritte sein, sofern diese relevant sind (weil sie die Daten aus der Lösung erhalten).</t>
  </si>
  <si>
    <t>[Auswertung der Nutzung der Services durch den Arbeitgeber]</t>
  </si>
  <si>
    <t>B3.07</t>
  </si>
  <si>
    <t>Eigene Betriebsgeheimnisse:</t>
  </si>
  <si>
    <t>Soweit die Lösung auch besonders zu schützende Geheimnisse der eigenen Organisation beinhaltet (d.h. nicht Mitarbeiter oder Dritte betreffende Geheimnisse), kann dies hier dargelegt werden. Der Schutzbedarf wird unten definiert.</t>
  </si>
  <si>
    <t>B3.08</t>
  </si>
  <si>
    <t>Sonstige Datenschutzanliegen:</t>
  </si>
  <si>
    <t>Hier können weitere datenrechtliche Anliegen im Zusammenhang mit der Lösung thematisiert werden, die berücksichtigt wurden oder werden müssen (z.B. reputative Themen, laufende Abklärungen, besondere behördliche Vorgaben)</t>
  </si>
  <si>
    <t>Allgemeines zur Lösung (technische Sicht)</t>
  </si>
  <si>
    <t>B4.01</t>
  </si>
  <si>
    <t>Architektur (Beschreibung):</t>
  </si>
  <si>
    <t>[Von der IT zu liefern]</t>
  </si>
  <si>
    <t>Zu beschreiben ist der Aufbau der Gesamtlösung, d.h. nicht nur die Teile in der Cloud, sondern auch die anderen internen und externen Teile. Der Leser soll grob verstehen, welche technischen Komponenten es gibt, was sie tun, wer für sie verantwortlich ist und wie sie zusammenhängen. Die Schlüsselverwaltung ist, soweit relevant, ebenfalls zu umschreiben. Die Beschreibung der Lösung von oben ist hier nicht zu wiederholen.</t>
  </si>
  <si>
    <t>B4.02</t>
  </si>
  <si>
    <t>Architektur (Diagram):</t>
  </si>
  <si>
    <t xml:space="preserve">Der Aufbau der Lösung ist hier in einem Diagramm darzustellen, welche die vorstehende Beschreibung wiedergibt. </t>
  </si>
  <si>
    <t>B4.03</t>
  </si>
  <si>
    <t>Kommunikation (Beschreibung):</t>
  </si>
  <si>
    <t>Zu beschreiben sind die Verbindungen der Teile der Gesamtlösung, über welche Daten ausgetauscht werden. Ferner sind externe Sender und Empfänger bzw. Datenquellen ebenfalls aufzuführen. Der Leser soll grob verstehen, über welche Infrastruktur welche Daten fliessen. Es ist auch anzugeben, wo Datenverkehr verschlüsselt erfolgt und wer die Verschlüsselung anbringt und kontrolliert.</t>
  </si>
  <si>
    <t>B4.04</t>
  </si>
  <si>
    <t>Die von der Lösung genutzten Datenverbindungen ist hier in einem Diagramm darzustellen, welche die vorstehende Beschreibung wiedergibt.</t>
  </si>
  <si>
    <t>B4.05</t>
  </si>
  <si>
    <t>Systeme vor Ort (on-prem):</t>
  </si>
  <si>
    <t xml:space="preserve">Auch wenn ein Grossteil der Lösung in der Cloud betrieben wird, werden typischerweise noch Systeme "on prem" betrieben. Diese sind hier zu beschreiben, damit klar wird, was noch unter der eigenen, direkten Kontrolle steht. </t>
  </si>
  <si>
    <t>B4.06</t>
  </si>
  <si>
    <t xml:space="preserve">Relevante Umsysteme: </t>
  </si>
  <si>
    <t>Soweit die Lösung Schnittstellen zu weiteren in- und externen Umsystemen aufweist, sind diese hier kurz zu beschreiben, damit der Kontext der Lösung und auch deren Abhängigkeiten in rechtlicher Sicht beurteilt werden kann.</t>
  </si>
  <si>
    <t>B4.07</t>
  </si>
  <si>
    <t>Relevante Drittservices:</t>
  </si>
  <si>
    <r>
      <t xml:space="preserve">Soweit im Zusammenhang mit der Lösung noch Lösungen von weiteren Anbietern beansprucht werden (z.B. zur Notfallvorsorge), so sind diese hier aufzuführen. Sie sind </t>
    </r>
    <r>
      <rPr>
        <b/>
        <sz val="9"/>
        <color theme="1"/>
        <rFont val="Calibri"/>
        <family val="2"/>
        <scheme val="minor"/>
      </rPr>
      <t>separat zu beurteilen</t>
    </r>
    <r>
      <rPr>
        <sz val="9"/>
        <color theme="1"/>
        <rFont val="Calibri"/>
        <family val="2"/>
        <scheme val="minor"/>
      </rPr>
      <t>, da sie separate Verträge erfordern, die ihrerseits geprüft werden müssen.</t>
    </r>
  </si>
  <si>
    <t>B4.08</t>
  </si>
  <si>
    <t>Mobile Nutzung, BYOD:</t>
  </si>
  <si>
    <t>Kann die Lösung von den Mitarbeitern auch von ausserhalb des Betriebs bzw. Mobil und allenfalls sogar von privaten (oder fremden) Geräten genutzt werden, so ist dies hier zu erläutern (insbesondere in technischer Hinsicht), einschliesslich getroffener Massnahmen.</t>
  </si>
  <si>
    <t>B4.09</t>
  </si>
  <si>
    <t>Weitere Abhängigkeiten:</t>
  </si>
  <si>
    <t>Weitere technische Voraussetzungen, von denen der Betrieb oder die Nutzung der Lösung abhängt, sind hier aufzuführen. Diese werden vorliegend nicht beurteilt, aber sind in der Risikobeurteilung zu berücksichtigen.</t>
  </si>
  <si>
    <t>Schutzbedarfsanalyse</t>
  </si>
  <si>
    <t>B5.01</t>
  </si>
  <si>
    <t>Vertraulichkeit</t>
  </si>
  <si>
    <t>Integrität</t>
  </si>
  <si>
    <t>Verfügbarkeit</t>
  </si>
  <si>
    <t>Nachvollziehbarkeit</t>
  </si>
  <si>
    <t>Bemerkungen</t>
  </si>
  <si>
    <t>Sehr hoch</t>
  </si>
  <si>
    <t>Hoch</t>
  </si>
  <si>
    <t>[Arztgeheimnis]</t>
  </si>
  <si>
    <t>Normal</t>
  </si>
  <si>
    <t>[Die Account-Daten sind entscheidend für die Kontrolle der Zugriffe auf die Lösung und damit für die Datensicherheit.]</t>
  </si>
  <si>
    <t>Auswählen …</t>
  </si>
  <si>
    <t>B5.02</t>
  </si>
  <si>
    <t>Betriebliche Daten*</t>
  </si>
  <si>
    <t>Niedrig</t>
  </si>
  <si>
    <t>* Anmerkung: Gemeint sind alle von der Lösung verarbeiteten Informationen, an denen die Organisation selbst ein Schutzinteresse hat (z.B. Geschäftsgeheimnissen oder Verfügbarkeit der Information). Hier sind für die Beurteilung des Schutzbedarfs der Schaden oder die sonstigen Nachteile zu berücksichtigen, die für die Organisation selbst entstehen können (im Gegensatz zu den betroffenen Personen im Punkt oben).</t>
  </si>
  <si>
    <t>B5.03</t>
  </si>
  <si>
    <t>Lösungskomponente*</t>
  </si>
  <si>
    <t>[Azure Active Directory]</t>
  </si>
  <si>
    <t>[Die Lösung hängt stark vom ordnungsgemässen Funktionieren des AAD ab, weshalb dessen Verfügbarkeit ein hoher Stellenwert zugemessen wird. Da es im Wesentlichen eine Kopie des internen "Master"-Verzeichnisses ist, reicht für Integrität und Rückverfolgbarkeit ein "hoher" Schutz aus.]</t>
  </si>
  <si>
    <t>[Exchange Online]</t>
  </si>
  <si>
    <t>[Der Mail Server ist dem Unternehmen zwar nicht unentbehrlich, aber gleichwohl von grosser Bedeutung für den Geschäftsalltag. Zudem befinden sich darauf Patientendaten.]</t>
  </si>
  <si>
    <t>[Sharepoint Online]</t>
  </si>
  <si>
    <t>[Die Speicherung von Arbeitsprodukten ist nicht absolut unentbehrlich, aber doch ähnlich wichtig wie der Mail Server; die Vertraulichkeit ist entscheidend, da sich darauf auch Patientendaten befinden können.]</t>
  </si>
  <si>
    <t>[Teams]</t>
  </si>
  <si>
    <t>[Auch die Videokonferenzdienste sind nicht unentbehrlich, können aber ebenfalls KID enthalten, weshalb die Vertraulichkeit "hoch" angesetzt werden soll.]</t>
  </si>
  <si>
    <t>[Internes Active Directory]</t>
  </si>
  <si>
    <t>[Die im AD enthaltenen Informationen sind intern bekannt. Integrität und Rückverfolgbarkeit sind jeweils "sehr hoch" angesetzt, da das Verzeichnis als Hauptkopie gilt. Auch die Anforderungen an die Vefügbarkeit sind "hoch", weil der tägliche Geschäftsbetrieb über das AAD abgewickelt wird.]</t>
  </si>
  <si>
    <t>[Interne Arbeitsplatz-Ausstattung]</t>
  </si>
  <si>
    <t>[Mindestens auf das Mail kann von jedem Gerät mit Internetzugang zugrgriffen werden. Sollte ein Gerät einmal ausfallen, können Nutzer einfach auf ein anderes Gerät (z.B. Smartphones) ausweichen.]</t>
  </si>
  <si>
    <t>B5.04</t>
  </si>
  <si>
    <t>Sonstige Schlüsselelemente*</t>
  </si>
  <si>
    <t>* Anmerkung: Hier sind alle anderen für die Lösung notwendigen Prozesse, Systeme, Infrastrukturen, Vermögenswerte oder Ressourcen aufzuführen, welche oben noch nicht aufgeführt wurden und die irgendwie von der Lösung abhängen und deren Schutz bei der Ausarbeitung von Massnahmen daher berücksichtigt werden muss. Der Schutzbedarf dieser Komponenten ergibt sich in der Regel aus den Anforderungen, die oben für Daten Dritter und betriebliche Daten definiert worden sind, aber es können hier auch andere Umstände und Bedürfnisse berücksichtigt werden (die beispielsweise nichts mit Daten zu tun haben).</t>
  </si>
  <si>
    <t>B5.05</t>
  </si>
  <si>
    <t>Anforderung</t>
  </si>
  <si>
    <t>* Anmerkung: Die "Recovery Time Objective" (RTO) bezeichnet die maximal tolerierbare Zeitspanne, welche die Lösung nach einem Stör- oder Notfall ausfallen darf.</t>
  </si>
  <si>
    <t>Anbieter und dessen Services (pro Anbieter ein Abschnitt)</t>
  </si>
  <si>
    <t>B6.01</t>
  </si>
  <si>
    <t>Anbieter (inkl. Standort und Rolle):</t>
  </si>
  <si>
    <t>Anzugeben ist der Vertragspartner, d.h. die Gesellschaft, die den Vertrag abschliesst auf Seiten des Anbieters. Es ist wichtig, dass hier die richtige Gesellschaft genannt wird. Soweit die Lösung den Einsatz mehrerer Anbieter vorsieht, dann sollte dieser Abschnitt dupliziert werden, so dass es für jeden Anbieter einzeln ausgefüllt wird. Unterauftragsbearbeiter bzw. Unterauftragnehmer sind hingegen in der entsprechenden Kategorie aufzuführen. Die Rolle des Anbieters sollte auch erläutert werden, vor allem, wenn es mehrere gibt, die zum Einsatz kommen.</t>
  </si>
  <si>
    <t>B6.02</t>
  </si>
  <si>
    <t xml:space="preserve">Oft bieten Anbieter verschiedene Services und Ausprägungen von Services an. Hier ist anzugeben, was konkret bezogen wird, inklusive etwaige Optionen. </t>
  </si>
  <si>
    <t>B6.03</t>
  </si>
  <si>
    <t>Leistungsumschreibung(en):</t>
  </si>
  <si>
    <r>
      <t xml:space="preserve">Hier sollte ein Link auf die Leistungsumschreibung der Services (die </t>
    </r>
    <r>
      <rPr>
        <i/>
        <sz val="9"/>
        <color theme="1"/>
        <rFont val="Calibri"/>
        <family val="2"/>
        <scheme val="minor"/>
      </rPr>
      <t>Service Description</t>
    </r>
    <r>
      <rPr>
        <sz val="9"/>
        <color theme="1"/>
        <rFont val="Calibri"/>
        <family val="2"/>
        <scheme val="minor"/>
      </rPr>
      <t xml:space="preserve">) bereitgestellt werden. </t>
    </r>
  </si>
  <si>
    <t>B6.04</t>
  </si>
  <si>
    <t>Service Levels Agreement:</t>
  </si>
  <si>
    <t>Hier sollte ein Link auf das Service Level Agreement bereitgestellt werden. Alternativ können die vereinbarten Service Levels auch beschrieben werden, oder es wird festgehalten, dass es keine gibt.</t>
  </si>
  <si>
    <t>B6.05</t>
  </si>
  <si>
    <t>Datensicherheit des Anbieters:</t>
  </si>
  <si>
    <t>Hier sollte ein Link auf die TOMS (technische und organisatorische Massnahmen der Datensicherheit) des Anbieters aufgeführt werden (d.h. was er selbst an Datensicherheit betreibt), ebenso die Unterlagen (z.B. Prüfberichte), mit welchen deren Einhaltung nachgewiesen ist.</t>
  </si>
  <si>
    <t>B6.06</t>
  </si>
  <si>
    <t>Weitere vertragliche Zusicherungen zum Schutz der Daten:</t>
  </si>
  <si>
    <t>Hier ist eine Zusammenfassung der vertraglichen Zusicherungen aufzunehmen, die vom Anbieter erreicht werden können, soweit sie den Schutz von Daten betreffen. Das können ein ADV sein, Geheimhaltungsverpflichtung, eine Defend-your-Data-Klausel, eine Beschränkung des Zugriffs auf Daten im Klartext, eine Speicherung von Daten in bestimmten Regionen, etc. Die Themen kommen teilweise auch in anderen Punkten hier vor. Ggf. lohnt es sich, auch die Standardvertragszusätze anzugeben, die vereinbart wurden (bei Microsoft z.B. M329, M905).</t>
  </si>
  <si>
    <t>B6.07</t>
  </si>
  <si>
    <t>Prüfrechte beim Anbieter:</t>
  </si>
  <si>
    <t>Welche Prüfrechte gewährt der Anbieter? Kann vor Ort geprüft werden oder "nur" über Prüfberichte? Kann die Aufsichtsbehörde direkt prüfen? Welche Aspekte?</t>
  </si>
  <si>
    <t>B6.08</t>
  </si>
  <si>
    <t>Vertragslaufzeit der Services:</t>
  </si>
  <si>
    <t>Anzugeben ist die Vertragslaufzeit (und zwar in Bezug auf die für die Lösung bezogenen Services, nicht des Rahmenvertrags). Wichtig ist ein Verständnis darüber, wie lange der Vertrag mindestens laufen wird und was danach passiert.</t>
  </si>
  <si>
    <t>B6.09</t>
  </si>
  <si>
    <t>Suspendierungsrecht (Anbieter):</t>
  </si>
  <si>
    <t>Es ist darzulegen, unter welchen Umständen der Anbieter die Leistungserbringung ganz oder teilweise aussetzen kann und ob dies angekündigt wird.</t>
  </si>
  <si>
    <t>B6.10</t>
  </si>
  <si>
    <t>Kündigungsrecht (Anbieter):</t>
  </si>
  <si>
    <t>Es ist darzulegen, unter welchen Umständen der Anbieter den Vertrag vorzeitig beenden kann.</t>
  </si>
  <si>
    <t>B6.11</t>
  </si>
  <si>
    <t>Kündigungsrecht (Kunde):</t>
  </si>
  <si>
    <t>Es ist darzulegen, unter welchen Umständen der Kunde den Vertrag vorzeitig beenden kann.</t>
  </si>
  <si>
    <t>B6.12</t>
  </si>
  <si>
    <t xml:space="preserve">Unter welchen Umständen kann der Anbieter seine vom Kunden beanspruchten Leistungen in wesentlicher Weise reduzieren oder beenden, noch während der Vertrag läuft? </t>
  </si>
  <si>
    <t>B6.13</t>
  </si>
  <si>
    <t>[Nicht vorgesehen]</t>
  </si>
  <si>
    <t>Unter welchen Umständen kann der Anbieter den Vertrag einseitig in wesentlicher, den Kunden betreffender Weise anpassen? Nicht aufzuführen sind neue Vertragsinhalte für neue oder vom Kunden nicht benutzte Services.</t>
  </si>
  <si>
    <t>B6.14</t>
  </si>
  <si>
    <t>Unterauftragnehmer:</t>
  </si>
  <si>
    <t>B6.15</t>
  </si>
  <si>
    <t>Zertifizierungen, BSV und PSP:</t>
  </si>
  <si>
    <t>Hier ist anzugeben, über welche Zertifizierungen im Bereich der Sicherheit der Anbieter verfügt (z.B. aus der ISO 27000-Reihe) und über welche allenfalls staatlichen Prüfungen oder Freigaben (z.B. Betriebssicherheitsverfahren BSV oder Personensicherheitsprüfungen PSP).</t>
  </si>
  <si>
    <t>B6.16</t>
  </si>
  <si>
    <t>Vertrag:</t>
  </si>
  <si>
    <t>Hier sollte ein Link zum Vertrag und ggf. eine Beschreibung des verwendeten Vertrags bzw. der vereinbarten Vertragszusätze aufgeführt werden.</t>
  </si>
  <si>
    <t>B6.17</t>
  </si>
  <si>
    <t>Geplante Regionen:</t>
  </si>
  <si>
    <t>Hier sollte beschrieben werden, in welchen Ländern die Lösung stattfindet und wo es zur Bearbeitung von Daten kommen kann (inkl. Fernzugriff). Ist vorgesehen, dass die Leistungserbringung auf bestimmte geographische Regionen beschränkt wird (z.B. Datenspeicherung nur in der Schweiz)? Wie weit geht diese geographische Beschränkung (z.B. auch Datenbearbeitung und -zugriffe)? Gibt es z.B. Zugriffe aus der ganzen Welt, nur aus dem EWR oder nur aus der Schweiz? Welche Ausnahmen gelten?</t>
  </si>
  <si>
    <t>B6.18</t>
  </si>
  <si>
    <t>Datenzugriff durch Anbieter:</t>
  </si>
  <si>
    <t>Welchen Zugriff auf die Daten (im Klartext) wird der Anbieter haben, praktisch undtechnisch? Sind hierzu besondere Abreden oder Massnahmen vorgesehen?</t>
  </si>
  <si>
    <t>B6.19</t>
  </si>
  <si>
    <t>Geplante Sicherheitsfeatures:</t>
  </si>
  <si>
    <t>[Von IT auszufüllen, was sie hier vorsieht]</t>
  </si>
  <si>
    <t xml:space="preserve">Welche weiteren Sicherheitsvorkehrungen sollen in der Lösung seitens der Cloud-Services eingesetzt werden (wie z.B. besondere Verschlüsselung)? </t>
  </si>
  <si>
    <t>B6.20</t>
  </si>
  <si>
    <t xml:space="preserve">Maximumfrist für Wegzug: </t>
  </si>
  <si>
    <t>In welcher Frist muss ein Wegzug vom Anbieter und seinen Services aufgrund es Vertrags grundsätzlich möglich sein? Die Zahl richtet sich nach der Frist, mit welcher der Anbieter neue Unterauftragsbearbeiter oder andere Änderungen, die der Kunde nicht akzeptieren will, ankündigen muss. Abzuziehen ist eine Überlegungsfrist. Hinzurechnen ist eine Frist zur notfallmässigen Vertragsverlängerung.</t>
  </si>
  <si>
    <t>B6.21</t>
  </si>
  <si>
    <t>Alternativer Anbieter für Notfall:</t>
  </si>
  <si>
    <t xml:space="preserve">Hier sind die Überlegungen dazu auszuführen, wer einen Ersatz für den Cloud-Anbieter und seine Services im Notfall bieten kann (oder es ist festzuhalten, dass es keinen solchen gibt). </t>
  </si>
  <si>
    <t>Implementierung der Lösung</t>
  </si>
  <si>
    <t>B7.01</t>
  </si>
  <si>
    <t>Zeitplan:</t>
  </si>
  <si>
    <t>Die Angaben zum Zeitplan umfassen die gesamte Implementierung bis zum "Go Live" des vollständigen Produktivbetriebs. Es sollten die technischen und organisatorischen Meilensteine aufgeführt werden, auch wenn darauf weiter unten noch separat verwiesen wird.</t>
  </si>
  <si>
    <t>B7.02</t>
  </si>
  <si>
    <t>Implementierungskonzept:</t>
  </si>
  <si>
    <t>[Link oder Beschreibung]</t>
  </si>
  <si>
    <t>Hier ist auf das Konzept zu verweisen, welches die Implementierung der Lösung beschreibt, einschliesslich einer etwaigen Pilotierung. Auch die Sicherheit der Datenmigration, das Testing, die Validierung der korrekten Umsetzung der Vorgaben und die eigentliche Einführung gehört hier dazu.</t>
  </si>
  <si>
    <t>B7.03</t>
  </si>
  <si>
    <t>Soweit das anwendbare Recht ein ISDS-Konzept in einer bestimmten Form vorschreibt, kann es hier referenziert werden. Es hat darzulegen, wie die Informationssicherheit und der Datenschutz sicherzustellen ist. Diverse dieser Punkte sind vorstehend und nachfolgend separat abgedeckt. Eine Referenz genügt hier; die Ausführungen müssen nicht wiederholt werden.</t>
  </si>
  <si>
    <t>B7.04</t>
  </si>
  <si>
    <t>B7.05</t>
  </si>
  <si>
    <t>B7.06</t>
  </si>
  <si>
    <t>B7.07</t>
  </si>
  <si>
    <t>Exit-Konzept:</t>
  </si>
  <si>
    <t>Es ist dazulegen, wie und in welchen Fristen es möglich ist, vom Anbieter und seinen Services wegzukommen, dies unter Berücksichtigung der Fristen, die nach dem Vertrag erforderlich sind. Das Konzept definiert den Zeitplan, die Verantwortlichkeiten und die zu involvierenden externen Anbieter und deren Services. Dies kann mit dem Backup- und BCM-Konzept kombiniert werden. Dies kann durch das ISDS-Konzept abgedeckt sein.</t>
  </si>
  <si>
    <t>B7.08</t>
  </si>
  <si>
    <t>Rollen- und Berechtigungskonzept:</t>
  </si>
  <si>
    <t>B7.09</t>
  </si>
  <si>
    <t>Konfigurationsschema:</t>
  </si>
  <si>
    <t>Die Parametrisierung und Konfiguration meint die Art und Weise, wie der Cloud-Service des Anbieters zu konfigurieren und sonst "einzustellen" ist. Da dies auch für den Betrieb notwendig ist, ist dies separat festzuhalten, d.h. es ist zu dokumentieren, welche Einstellungen vorgenommen wurden und warum. Dies kann auch durch das ISDS-Konzept abgedeckt sein.</t>
  </si>
  <si>
    <t>B7.10</t>
  </si>
  <si>
    <t>Konzept für externe Zugriffe:</t>
  </si>
  <si>
    <t>Hier wird beschrieben, welche externen Zugriff auf die Services und die Lösung möglich und erlaubt sein sollen. Dies umfasst einerseits Zugriffe durch Benutzer (z.B. mobil arbeitende Mitarbeiter oder auch Dritte) und andererseits andere Anwendungen (die auf die Services zugreifen bzw. mit ihnen Daten austauschen können, z.B. weitere Services des Anbieters). Dies kann durch das ISDS-Konzept abgedeckt sein.</t>
  </si>
  <si>
    <t>B7.11</t>
  </si>
  <si>
    <t>Pilot:</t>
  </si>
  <si>
    <t>Falls ein Pilot geplant ist, ist dieser hier kurz zu umschreiben, auch wie er im Verhältnis zu den internen und externen Genehmigungen steht.</t>
  </si>
  <si>
    <t>B7.12</t>
  </si>
  <si>
    <t>B7.13</t>
  </si>
  <si>
    <t>Anpassung rechtlicher Dokumente:</t>
  </si>
  <si>
    <t>[Es ist dies Datenschutzerklärung anzupassen. Ferner sind die Behandlungsverträge auf etwaigen Anpassungsbedarf zu prüfen. Ferner ist das Mitarbeiterhandbuch um eine Information über die Bearbeitung ihrer Nutzungsdaten durch Microsoft zu ergänzen.]</t>
  </si>
  <si>
    <t>Es ist dazulegen, ob und welche rechtlichen Dokumente (Verträge, Datenschutzerklärungen, Hinweise etc.) allenfalls angepasst oder zumindest geprüft werden müssen. Hier ist auch festzulegen, wie eine rechtliche Formulierungen zum Einsatz kommen sollen (z.B. Einwilligungserklärungen).</t>
  </si>
  <si>
    <t>B7.14</t>
  </si>
  <si>
    <t>Weitere Massnahmen:</t>
  </si>
  <si>
    <t>Welche weiteren Massnahmen sind allenfalls noch zur Gewährleistung der Compliance oder Mitigierung der Risiken getroffen oder vorgehen? Es kann auch auf weitere Dokumente verwiesen werden.</t>
  </si>
  <si>
    <t>B7.15</t>
  </si>
  <si>
    <t>Interne Mitbestimmung:</t>
  </si>
  <si>
    <t>[Es sind intern keine Mitbestimmungsrechte zu wahren.]</t>
  </si>
  <si>
    <t>Hier ist anzugeben, ob es erforderlich ist, interne Gremien (z.B. Mitarbeitervertretungen) in Bezug auf die Lösung zu begrüssen und wie und durch wen das geschehen soll.</t>
  </si>
  <si>
    <t>B7.16</t>
  </si>
  <si>
    <t>Medien &amp; Kommunikation:</t>
  </si>
  <si>
    <t>Hier ist anzugeben, ob spezielle kommunikative Massnahmen intern und extern zur Einführung der Lösung erforderlich sind, einschliesslich in Form der Bereitstellung von entsprechen Q&amp;As und weiteren Ressourcen im Falle von Rückfragen.</t>
  </si>
  <si>
    <t>B7.17</t>
  </si>
  <si>
    <t>Externe Genehmigungen:</t>
  </si>
  <si>
    <t>Ist die Umsetzung oder Inbetriebnahme der Lösung von externen Genehmigungen (z.B. Vorabkontrolle der Datenschutzaufsicht) abhängig, ist dies hier zu beschreiben und was in dieser Hinsicht geplant ist.</t>
  </si>
  <si>
    <t>B7.18</t>
  </si>
  <si>
    <t>Interne Genehmigungen:</t>
  </si>
  <si>
    <t>Es ist zum umschreiben, welche internen Genehmigungen und Risikoentscheide von wem (Geschäftsleitung, VR etc.) wann nötig sind, damit die Lösung in ihren verschiedenen Stadien umgesetzt und in Betrieb genommen werden kann.</t>
  </si>
  <si>
    <t>Betrieb der Lösung</t>
  </si>
  <si>
    <t>B8.01</t>
  </si>
  <si>
    <t>Betriebsaufgaben (intern):</t>
  </si>
  <si>
    <t>[Die Benutzer- und Rechteverwaltung verbleibt intern, ebenso der First-Level-Support der Lösung und die Installation der nötigen Software auf den Arbeitsplätzen der Mitarbeiter.]</t>
  </si>
  <si>
    <t>Hier ist darzulegen, welche Aufgaben im Rahmen des Betriebs der Lösung intern (d.h. durch eigene Mitarbeiter oder Systeme) wahrgenommen werden, wie z.B. Support-Aufgaben oder die Benutzer- und Rechteverwaltung. Nicht beschrieben werden hier Aufgaben im Rahmen der Überwachung.]</t>
  </si>
  <si>
    <t>B8.02</t>
  </si>
  <si>
    <t>Betriebsaufgaben (ausgelagert):</t>
  </si>
  <si>
    <t>[Die Konfiguration der Services von Microsoft und deren Überwachung wird durch einen externen Partner in unserem Auftrag besorgt. Dieser stellt auch den Second-Level-Support sicher und instruiert die Mitarbeiter in der internen Informatik bei der Durchführung ihrer Aufgaben.]</t>
  </si>
  <si>
    <t>Soweit bestimmte, an sich interne betriebliche Aufgaben an einen Dritten ausgelagert werden sollen, sind diese hier zu beschreiben. Gemeint sind aber nicht die vom Anbieter des Cloud-Services erbrachten Dienstleistungen, sondern z.B. Aufgaben in der Überwachung des Cloud-Anbieters, die an einen Spezialisten delegiert werden.</t>
  </si>
  <si>
    <t>B8.03</t>
  </si>
  <si>
    <t>Hier kann der Anbieter genannt werden, der betriebliche Aufgaben übernimmt. Sollten diese einen wesentlichen Teil der Lösung ausmachen, so ist für ihn oben ein separater Abschnitt auszufüllen.</t>
  </si>
  <si>
    <t>B8.04</t>
  </si>
  <si>
    <t>Personelle Massnahmen:</t>
  </si>
  <si>
    <t>[Ausbau von internen Stellen, Ausbildung]</t>
  </si>
  <si>
    <t>Soweit der Betrieb der Lösung nicht an eine externe Stelle ausgelagert hat, hat es festgelegt, wer intern welche Aufgaben übernehmen soll, welche personellen Massnahmen hierzu erforderlich sind, einschliesslich Massnahmen zur Ausbildung dieser Personen (z.B. Schulung und Zertifizierung durch den Anbieter).</t>
  </si>
  <si>
    <t>B8.05</t>
  </si>
  <si>
    <t>Überwachung des Betriebs, Meldestelle für den Provider:</t>
  </si>
  <si>
    <t>[Zuständigkeit und Prozessbeschrieb, inkl. Periodizität]</t>
  </si>
  <si>
    <t xml:space="preserve">Anzugeben ist, wer intern dafür zuständig ist, die korrekte Leistungserbringung durch den Anbieter zu überwachen (inkl. Service Levels) und wie bzw. wie oft dies geschieht. Hier ist ferner zu definieren, wer Meldungen des Anbieters entgegennimmt, dies dem Anbieter mitteilt und wer für das Organ relevante Ankündigungen des Providers überwacht (manuell oder automatisiert), die dieser auf seiner Website vornimmt (z.B. Anpassungen von Services). </t>
  </si>
  <si>
    <t>B8.06</t>
  </si>
  <si>
    <t>Überwachung der Konfiguration:</t>
  </si>
  <si>
    <t>Anzugeben ist, wer intern die Konfirguration und weiteren Einstellungen der Services des Anbieters bzw. der Lösung überprüft (ob diese noch stimmen, Parameter weggefallen oder hinzugekommen oder sich andere Änderungen ergeben haben) und wie und in welcher Periodizität.</t>
  </si>
  <si>
    <t>B8.07</t>
  </si>
  <si>
    <t>Überwachung der Datensicherheit:</t>
  </si>
  <si>
    <t>Hier geht es um die Prüfung der Sicherheitsberichte des Anbieters, die Prüfung der Audit-Trails und der Sicherheitskonfiguration sowie der Notwendigkeit der Anpassung der Massnahmen der Datensicherheit.</t>
  </si>
  <si>
    <t>B8.08</t>
  </si>
  <si>
    <t>Überwachung der Verträge:</t>
  </si>
  <si>
    <t>Die Verträge müssen verwaltet werden (z.B. rechtzeitige Vertragsverlängerung anstossen). Hier ist anzugeben, wer dafür zuständig ist und wie oft dies kontrolliert wird.</t>
  </si>
  <si>
    <t>B8.09</t>
  </si>
  <si>
    <t>Testing Backup- und BCM-Konzept:</t>
  </si>
  <si>
    <t>Die Massnahmen zur Geschäftsfortführung sind regelmässig zu testen. Hier ist anzugeben, wer sich darum kümmert und wie oft, wann und wie dies getan wird.</t>
  </si>
  <si>
    <t>B8.10</t>
  </si>
  <si>
    <t>Prozess für neue/geänderte Services:</t>
  </si>
  <si>
    <t>Sollen neue Services genutzt oder bestehende Services geändert werden, sind die technischen, vertraglichen, rechtlichen und organisatorischen Voraussetzungen zu prüfen. Hier ist anzugeben, wer sich um diesen Prozess kümmert und wie sichergestellt wird, dass dieser Prozess durchlaufen wird (z.B. keine ungenehmigte Aufschaltung von neuen Services oder Optionen).</t>
  </si>
  <si>
    <t>B8.11</t>
  </si>
  <si>
    <t>Erneuerung der Risikobeurteilung:</t>
  </si>
  <si>
    <t>Die Risikoberuteilung muss regelmässig wiederholt werden. Hier wird festgehalten, wie häufig dies zu geschehen hat und durch wen.</t>
  </si>
  <si>
    <t>B8.12</t>
  </si>
  <si>
    <t>Geplante weitere Ausbauschritte:</t>
  </si>
  <si>
    <t>[Keine]</t>
  </si>
  <si>
    <t>Es ist hier anzugeben, welche weiteren Aktivitäten wie z.B. die Einführung weiterer Funktionen geplant sind.</t>
  </si>
  <si>
    <t>Compliance- und Risikobeurteilung der Lösung</t>
  </si>
  <si>
    <t>B9.01</t>
  </si>
  <si>
    <t>Informationssicherheitsrisiken:</t>
  </si>
  <si>
    <t>[Zusammenfassung und Link zum Bericht.]</t>
  </si>
  <si>
    <t>Hier ist das Ergebnis der Risikobeurteilung aus Sicht der Informationssicherheit zusammenzufassen, ergänzt mit dem Link auf den entsprechenden Bericht (mit Anhängen).</t>
  </si>
  <si>
    <t>B9.02</t>
  </si>
  <si>
    <t>Die Beurteilung des ausländischen Lawful Access erfolgt in der Regel getrennt von der Beurteilung der Informationssicherheit. Das Ergebnis ist hier anzugeben, ergänzt mit einem Link auf die Berechnung bzw. Beurteilung des ausländischen Lawful Access. Hier ist aber auch aufzuführen, ob aufgrund der Art und Weise der Lösung (z.B. Datenspeicherung im Ausland) noch Einschränkungen von ausländischem Recht zu beachten sind (z.B. dass kein freier Zugang zu den eigenen Daten garantiert ist).</t>
  </si>
  <si>
    <t>B9.03</t>
  </si>
  <si>
    <t>Datenschutzfolgenabschätzung:</t>
  </si>
  <si>
    <t>In Bezug auf alle Personendaten, die (i) bearbeitet werden und (ii) bei deren Bearbeitung ein hohes (Brutto)Risiko einer Verletzung der Persönlichkeit oder Grundrechte droht, ist eine DSFA durchzuführen. Das Ergebnis ist hier zusammenzufassen (inklusive etwaiger empfohlener Massnahmen) und ein Link anzugeben auf die DSFA.</t>
  </si>
  <si>
    <t>B9.04</t>
  </si>
  <si>
    <t>Beurteilung des Anbieters:</t>
  </si>
  <si>
    <t>Hier ist das Ergebnis der Beurteilung des Anbieters aufzuführen, namentlich bezüglich seiner finanziellen Stabilität, Reputation, Leistungsausweis, etwaigen Sanktionen und ein Link anzugeben.</t>
  </si>
  <si>
    <t>B9.05</t>
  </si>
  <si>
    <t>Beurteilung der Unterauftragnehmer:</t>
  </si>
  <si>
    <t>Falls Unterauftragnehmer oder Unterauftragbearbeiter zum Einsatz kommen, ist hier zu beschreiben, wie diese beurteilt wurden und was dabei herausgekommen ist. Auch hier ist ein Link anzugeben.</t>
  </si>
  <si>
    <t>B9.06</t>
  </si>
  <si>
    <t>Generelle Risikobeurteilung:</t>
  </si>
  <si>
    <t>B9.07</t>
  </si>
  <si>
    <t>Einhaltung rechtlicher Vorgaben:</t>
  </si>
  <si>
    <t>B9.08</t>
  </si>
  <si>
    <t>Interne Stellungnahmen:</t>
  </si>
  <si>
    <t>[Zusammenfassung und Link zu den Stellungnahmen]</t>
  </si>
  <si>
    <t>Soweit interne Stellungnahmen zur Lösung eingeholt wurden (z.B. von Mitarbeitern oder der Datenschutzstelle), so können diese hier zusammengefasst bzw. angegeben werden.</t>
  </si>
  <si>
    <t>B9.09</t>
  </si>
  <si>
    <t>Externe Stellungnahmen:</t>
  </si>
  <si>
    <t>Soweit externe Stellungnahmen zur Lösung eingeholt wurden (z.B. Vorabkontrolle durch die Datenschutzaufsicht), so können diese hier zusammengefasst bzw. angegeben werden.</t>
  </si>
  <si>
    <t>B9.10</t>
  </si>
  <si>
    <t>Noch zu treffenden Massnahmen:</t>
  </si>
  <si>
    <t>[Übersicht der noch zu treffenden Massnahmen inklusive Vollzugsmeldung]</t>
  </si>
  <si>
    <t>Soweit in den Risiko- und Compliance-Beurteilungen oder den Stellungnahmen noch Massnahmen genannt wurden, die als erforderlich erachtet werden, sind diese hier aufzuführen.</t>
  </si>
  <si>
    <t>Freigaben und Governance</t>
  </si>
  <si>
    <t>B10.01</t>
  </si>
  <si>
    <t>Erteilte Genehmigungen:</t>
  </si>
  <si>
    <t>[Wann die Leitungsorgane welche Genehmigungen erteilt haben.]</t>
  </si>
  <si>
    <t xml:space="preserve">Hier sind die vom für die Genehmigung der Lösung (inklusive dem "Go Live") zuständigen Leitungsorgan erteilten Genehmigungen zu dokumentieren. </t>
  </si>
  <si>
    <t>B10.02</t>
  </si>
  <si>
    <t>[Auflistung weiterer beschlossener Massnahmen und Angaben zu deren Umsetzung.]</t>
  </si>
  <si>
    <t xml:space="preserve">Sind vom Leitungsorgan weitere Massnahmen beschlossen worden, können diese hier dokumentiert worden. </t>
  </si>
  <si>
    <t>Reporting:</t>
  </si>
  <si>
    <t>[Wer wie oft und in welcher Weise den Leitungsorganen über die Lösung und die damit verbundenen Risikoentwicklung berichten soll.]</t>
  </si>
  <si>
    <t>Hier ist festzuhalten, in welcher Weise und Periodizität die für den Betrieb und Überwachung der Lösung bzw. des Anbieters zuständigen Stellen den Leitungsorganen berichten sollen.</t>
  </si>
  <si>
    <t>B10.03</t>
  </si>
  <si>
    <t>Wiedervorlage:</t>
  </si>
  <si>
    <t>[Wann die Leitungsorgane erneut über die Risiken der Lösung befinden sollen.]</t>
  </si>
  <si>
    <t>Der mit der Genehmigung erfolgte Risikoentscheid ist regelmässig vom Leitungsorgan zu überprüfen. Hier kann festgelegt werden, wann das der Fall sein soll.</t>
  </si>
  <si>
    <t>B10.04</t>
  </si>
  <si>
    <t>Revision:</t>
  </si>
  <si>
    <t>[Ergebnisse von etwaigen internen und externen Audits der Lösung bzw. deren Umsetzung.]</t>
  </si>
  <si>
    <t>Soweit die interne oder externe Revision bzw. Prüfstelle die Lösung geprüft hat, können die Ergebnisse hier festgehalten werden.</t>
  </si>
  <si>
    <t>SCHRITT 1: Allgemeine Informationen zum Projekt</t>
  </si>
  <si>
    <t xml:space="preserve">Institution: </t>
  </si>
  <si>
    <t>Vgl. Worksheet "Beschreibung der Lösung"</t>
  </si>
  <si>
    <t>Dienstleister:</t>
  </si>
  <si>
    <t>Konsultierte Personen/Stellen:</t>
  </si>
  <si>
    <t>[Namen]</t>
  </si>
  <si>
    <t>SCHRITT 2: Angaben zur hier geprüften Datenbearbeitung</t>
  </si>
  <si>
    <t>Beschreibung der Bearbeitung (inklusive Zweck):</t>
  </si>
  <si>
    <t>Verantwortliche Stelle(n):</t>
  </si>
  <si>
    <t>Die oben genannte Institution</t>
  </si>
  <si>
    <t>Auftragsbearbeiter (falls vorhanden):</t>
  </si>
  <si>
    <t>Der oben genannte Dienstleister</t>
  </si>
  <si>
    <t>Kategorien von betroffenen Personen und Personendaten:</t>
  </si>
  <si>
    <t>In dieser DSFA abgedeckte bzw. ausgeklammerte Aspekte:</t>
  </si>
  <si>
    <t>[Das vorliegende Vorhaben beschränkt sich grundsätzlich darauf, dass bestehenden Office-Anwendungen an einen Cloud-Provider ausgelagert werden. Neu hinzu kommt lediglich der Videokonferenz- und Collaboration-Service "Teams" und die mit der Cloud-Nutzung verbundene Bearbeitung von Mitarbeiterdaten durch den Provider. Nur diese neuen Aspekte und die mit der reinen Auslagerung verbundenen Bearbeitungen bzw. Risiken werden vorliegend beurteilt.]</t>
  </si>
  <si>
    <t>Datenschutzkonformität der Bearbeitung:</t>
  </si>
  <si>
    <t>Vgl. Worksheet "Prüfung der Anforderungen" und ISDS-Konzept gem. Worksheet "Beschreibung der Lösung"</t>
  </si>
  <si>
    <t xml:space="preserve">  1 = relevant</t>
  </si>
  <si>
    <t xml:space="preserve">  2 = nicht relevant</t>
  </si>
  <si>
    <t>Nr.</t>
  </si>
  <si>
    <t>Risikofaktor</t>
  </si>
  <si>
    <t>Relevanz</t>
  </si>
  <si>
    <t>Wie der Risikofaktor zum Tragen kommt</t>
  </si>
  <si>
    <t>Automatisierte Einzelentscheidungen</t>
  </si>
  <si>
    <t>Systematische Überwachung</t>
  </si>
  <si>
    <t>[Aus Sicherheitsgründen durchsucht das Cloud System des Anbieters regelmässig alle Zugriffe auf das Cloud System nach Anzeichen von Sicherheitsbedrohungen.]</t>
  </si>
  <si>
    <t>[Die Daten aus Kommunikationen, Dokumenten o.ä., welche in der Cloud gespeichert oder verarbeitet werden, können besonders schützenswerte Personendaten und Daten zum Arztgeheimnis enthalten.]</t>
  </si>
  <si>
    <t>[Bei der Nutzung der Cloud-Services werden über jeden Benutzer viele Daten bezüglich seiner Nutzung gesammelt.]</t>
  </si>
  <si>
    <t>Verwendung neuer Technologien oder biometrischer Methoden</t>
  </si>
  <si>
    <t>Zusammenwirken von mehr als drei Verantwortlichen</t>
  </si>
  <si>
    <t>Fehlende oder nur schwer erreichbare Transparenz</t>
  </si>
  <si>
    <t>Zweitverwendung der Daten ist sicher oder sehr wahrscheinlich</t>
  </si>
  <si>
    <t>[Der Anbieter analysiert die Zugriffe des Nutzers und die Verwendung der Cloud für eigene statistische Zwecke.]</t>
  </si>
  <si>
    <t>Betroffene Personen werden mutmasslich gegen die Datenbearbeitung opponieren</t>
  </si>
  <si>
    <t>Es wird mutmasslich öffentliche Kritik geben</t>
  </si>
  <si>
    <t>Es kann oder soll nicht ohne Weiteres Auskunft über Personendaten erteilt werden</t>
  </si>
  <si>
    <t>Es besteht kein direkter Kontakt zu den betroffenen Personen</t>
  </si>
  <si>
    <t>Warum die Bearbeitung für den angestrebten Zweck erforderlich ist:</t>
  </si>
  <si>
    <t>[Die Anwendungen können mittel- bis langfristig nicht mehr lokal ausgeführt werden, da sie so nicht mehr angeboten werden. Ausserdem steigen die Anforderungen an den Datenschutz derart an, dass ein Hyperscaler für die technischen und organisatorischen Massnahmen benötigt wird. Vgl. ferner B1.07 im Worksheet "Beschreibung der Lösung".]</t>
  </si>
  <si>
    <t>Weshalb dieser Zweck nicht auch durch mildere Mittel erreichbar wäre (und wie die dies abgeklärt wurde):</t>
  </si>
  <si>
    <t>[Wir haben weniger eingreifende Alternativen erwogen und verworfen. Vgl. dazu B1.08 im Worksheet "Beschreibung der Lösung". Für die Konfiguration des Services haben wir versucht, uns auf die erforderlichen Funktionen zu beschränken. Vgl. dazu B7.05 im Worksheet "Beschreibung der Lösung".]</t>
  </si>
  <si>
    <t>Grundschutz des Auftragsbearbeiters:</t>
  </si>
  <si>
    <t>[Vgl. B6.05 (TOMS) und B6.06 (weitere Zusicherungen) im Worksheet "Beschreibung der Lösung"]</t>
  </si>
  <si>
    <t>Grundschutz des Veranwortlichen:</t>
  </si>
  <si>
    <t>[Vgl. B7.04 (TOMS) im Worksheet "Beschreibung der Lösung"]</t>
  </si>
  <si>
    <r>
      <rPr>
        <b/>
        <sz val="9"/>
        <color theme="1"/>
        <rFont val="Calibri"/>
        <family val="2"/>
        <scheme val="minor"/>
      </rPr>
      <t>Anleitung:</t>
    </r>
    <r>
      <rPr>
        <sz val="9"/>
        <color theme="1"/>
        <rFont val="Calibri"/>
        <family val="2"/>
        <scheme val="minor"/>
      </rPr>
      <t xml:space="preserve"> Für jede Verarbeitung müssen diverse technische und organisatorische Massnahmen ergriffen werden, um unbeabsichtigte nachteilige Folgen für die betroffenen Personen zu minimieren (z.B. Datenschutzmassnahmen, die unbefugte Zugriffe auf die Daten verhindern). Die Massnahmen müssen in nachstehender Tabelle eingetragen werden. Einige von ihnen können bereits umgesetzt worden sein, andere wurden möglicherweise erst aufgrund dieser DSFA definiert und müssen noch implementiert werden. Bitte geben Sie wer für die Umsetzung der Massnahmen verantwortlich ist. Nicht eingetragen müssen die Grundschutzmassnahmen, die der Auftragsbearbeiter und der Verantwortliche in ihrem jeweiligen Bereich umsetzen (gemeint sind die üblichen Massnahmen zur Datensicherheit, die immer und überall gelten).</t>
    </r>
  </si>
  <si>
    <t>Weitere Massnahmen</t>
  </si>
  <si>
    <t>Ab wann?</t>
  </si>
  <si>
    <t>Durch wen?</t>
  </si>
  <si>
    <t>[Mitarbeiterdaten werden vor einer Auswertung durch den Provider für eigene Zwecke pseudonymisiert]</t>
  </si>
  <si>
    <t>Von Beginn an</t>
  </si>
  <si>
    <t>[Dienstleister]</t>
  </si>
  <si>
    <t>[Bemerkung]</t>
  </si>
  <si>
    <t>[Die Sammlung von Telemetriedaten zu Analysezwecken ist, soweit dies möglich ist, deaktiviert worden.]</t>
  </si>
  <si>
    <t>[Informatik]</t>
  </si>
  <si>
    <t>[Die Zwecke, zu denen der Provider Daten für sich bearbeitet, wurden anhand interner Dokumente des Providers näher analysiert und für unproblematisch erachtet.]</t>
  </si>
  <si>
    <t>Vorabprüfung</t>
  </si>
  <si>
    <t>[Datenschutz]</t>
  </si>
  <si>
    <t>[Der Zugriff auf Inhalte im Klartext durch Mitarbeiter des Providers ist nur mit Erlaubnis des Kunden gestattet.]</t>
  </si>
  <si>
    <t>[Die Datenspeicherung findet in der Schweiz statt.]</t>
  </si>
  <si>
    <t>[Recht]</t>
  </si>
  <si>
    <t>[Information der Mitarbeiter über die Bearbeitung ihrer Daten und der Möglichkeit, dies zu steuern.]</t>
  </si>
  <si>
    <t>Hauptrisiken für betroffene Personen:</t>
  </si>
  <si>
    <t>[Ausführen]</t>
  </si>
  <si>
    <r>
      <t>Hauptrisiken für die eigenen Mitarbeiter:</t>
    </r>
    <r>
      <rPr>
        <b/>
        <vertAlign val="superscript"/>
        <sz val="11"/>
        <color theme="0"/>
        <rFont val="Calibri"/>
        <family val="2"/>
        <scheme val="minor"/>
      </rPr>
      <t>2)</t>
    </r>
  </si>
  <si>
    <t>Mögliche nachteilige Folgen für betroffene
Personen, die jedoch beabsichtigt sind:</t>
  </si>
  <si>
    <t>[Keine.]</t>
  </si>
  <si>
    <r>
      <rPr>
        <b/>
        <sz val="9"/>
        <color theme="1"/>
        <rFont val="Calibri"/>
        <family val="2"/>
        <scheme val="minor"/>
      </rPr>
      <t>Anleitung:</t>
    </r>
    <r>
      <rPr>
        <sz val="9"/>
        <color theme="1"/>
        <rFont val="Calibri"/>
        <family val="2"/>
        <scheme val="minor"/>
      </rPr>
      <t xml:space="preserve">  Jede einigermassen wahrscheinliche unbeabsichtigte Folge, welche die Bearbeitung von Personendaten für eine betroffene Person haben kann, muss hinsichtlich ihrer Wahrscheinlichkeit und Schwere bewertet werden. Zusammen ergeben diese den </t>
    </r>
    <r>
      <rPr>
        <i/>
        <sz val="9"/>
        <color theme="1"/>
        <rFont val="Calibri"/>
        <family val="2"/>
        <scheme val="minor"/>
      </rPr>
      <t>Gesamtrisikowert.</t>
    </r>
    <r>
      <rPr>
        <sz val="9"/>
        <color theme="1"/>
        <rFont val="Calibri"/>
        <family val="2"/>
        <scheme val="minor"/>
      </rPr>
      <t xml:space="preserve"> Für die Schwere der Folgen (etwa, welcher Schaden durch den Verlust der Daten für die Person entstehen könnte) kann ein Wert zwischen 1 und 4 angegeben werden (wobei 4 die schwerwiegendste Folge ist), und ebenso für die Wahrscheinlichkeit einer solchen (schwerwiegendsten) Folge (wobei 4 die wahrscheinlichste Folge ist; siehe das Risikodiagramm unten am Formular, das Sie für Ihre Institution und Zwecke anpassen sollten). Listen Sie in der nachstehenden Tabelle alle denkbaren unbeabsichtigten Konsequenzen auf, die die Bearbeitung mit sich bringen könnte, und bewerten Sie deren Risiko. Beispielhaft sind bereits einige typische Konsequenzen aufgeführt; unten auf diesem Formular finden Sie beispielhaft einige detailierter ausgeführte unerwünschte Ereignisse (für Cloud-Projekte). Je nach Wert zeigt Ihnen die Tabelle, ob das Risiko für die betroffenen Personen hoch ist, mithin ein Datenschutzproblem darstellt, oder nicht. Sollte dies der Fall sein überlegen Sie, welche Änderungen oder zusätzlichen Schutzmassnahmen möglich wären, um das Risiko zu verringern. Änderungen oder neue Massnahmen dokumentieren Sie bitte in den betreffenden Feldern, um die geplante Lösung und die Massnahmen korrekt wiederzugeben und die Restrisikofaktoren entsprechend anzupassen. Bitte achten Sie auch darauf, dass die wichtigsten Risiken in den beiden obigen Feldern beschrieben werden: Im zweiten Feld diejenigen für Benutzer der Lösung (z.B. das Risiko, vom Dienstleister profiliert zu werden), und im ersten Feld jene für alle anderen betroffenen Personen. Im dritten Feld können Sie allfällige beabsichtigte negative Folgen für eine betroffene Person aufführen (z.B. die Ablehnung eines ungeeigneten Stellenbewerbers, wenn es um eine Lösung zur Bearbeitung von Bewerberdaten ginge).</t>
    </r>
  </si>
  <si>
    <t>Unerwünschtes Ereignis (bzgl. Personendaten) **</t>
  </si>
  <si>
    <t>FS*</t>
  </si>
  <si>
    <t>EW*</t>
  </si>
  <si>
    <t>Total</t>
  </si>
  <si>
    <t>Risiko</t>
  </si>
  <si>
    <t>[Mehr]</t>
  </si>
  <si>
    <t>Zugriff durch Unbefugte</t>
  </si>
  <si>
    <t>Fehlerhafte Daten</t>
  </si>
  <si>
    <t>Mangelnde Verfügbarkeit der Daten</t>
  </si>
  <si>
    <t>Unbeachsichtigte Veröffentlichung an Dritte</t>
  </si>
  <si>
    <t>Übermässiges Datensammeln</t>
  </si>
  <si>
    <t>Unerlaubte Kombination von Daten, Profiling</t>
  </si>
  <si>
    <t>Übermässig lange Aufbewahrung von Daten</t>
  </si>
  <si>
    <t>Unberechtigte Verweigerung eines Dienstes</t>
  </si>
  <si>
    <t>Diskriminierung</t>
  </si>
  <si>
    <t>Blossstellung</t>
  </si>
  <si>
    <t>Identitätsdiebstahl</t>
  </si>
  <si>
    <t>Finanzieller Schaden</t>
  </si>
  <si>
    <t>Soziale oder wirtschaftliche Nachteile</t>
  </si>
  <si>
    <t>[Anderes]</t>
  </si>
  <si>
    <r>
      <t>Konsultation betroffener Personen:</t>
    </r>
    <r>
      <rPr>
        <b/>
        <vertAlign val="superscript"/>
        <sz val="11"/>
        <color theme="0"/>
        <rFont val="Calibri"/>
        <family val="2"/>
        <scheme val="minor"/>
      </rPr>
      <t>4)</t>
    </r>
  </si>
  <si>
    <t>[Beschreiben, falls möglich]</t>
  </si>
  <si>
    <r>
      <t>Konsultation Datenschutzbeauftragter:</t>
    </r>
    <r>
      <rPr>
        <b/>
        <vertAlign val="superscript"/>
        <sz val="11"/>
        <color theme="0"/>
        <rFont val="Calibri"/>
        <family val="2"/>
        <scheme val="minor"/>
      </rPr>
      <t>5)</t>
    </r>
  </si>
  <si>
    <t>Weitere Konsultationen (z.B. GL):</t>
  </si>
  <si>
    <t>Bisher keine Einschätzung</t>
  </si>
  <si>
    <t>Beurteiler:</t>
  </si>
  <si>
    <t>Hans Muster, Recht</t>
  </si>
  <si>
    <t>Kein hohes Risiko</t>
  </si>
  <si>
    <t>Datum:</t>
  </si>
  <si>
    <t>Hohes Risiko besteht</t>
  </si>
  <si>
    <t>(Auswählen)</t>
  </si>
  <si>
    <t>Anpassen &amp; neu beurteilen</t>
  </si>
  <si>
    <t>[Beschreiben]</t>
  </si>
  <si>
    <t>N/A</t>
  </si>
  <si>
    <r>
      <rPr>
        <vertAlign val="superscript"/>
        <sz val="9"/>
        <color theme="1"/>
        <rFont val="Calibri"/>
        <family val="2"/>
        <scheme val="minor"/>
      </rPr>
      <t>1)</t>
    </r>
    <r>
      <rPr>
        <sz val="9"/>
        <color theme="1"/>
        <rFont val="Calibri"/>
        <family val="2"/>
        <scheme val="minor"/>
      </rPr>
      <t xml:space="preserve"> Gemeint sind gemäss revDSG Daten über religiöse, weltanschauliche, politische oder gewerkschaftliche Ansichten oder Tätigkeiten, Daten über die Gesundheit, die Intimssphäre oder die Zugehörigkeit zu einer Rasse oder Ethnie, genetische Daten, biometrische Daten, die eine natürliche Person eindeutig identifizieren, Daten über verwaltungs- und strafrechtliche Verfolgungen oder Sanktionen und Daten über Massnahmen der sozialen Hilfe. Je nach kantonalem Recht kann der Katalog davon abweichen. </t>
    </r>
  </si>
  <si>
    <r>
      <rPr>
        <vertAlign val="superscript"/>
        <sz val="9"/>
        <color theme="1"/>
        <rFont val="Calibri"/>
        <family val="2"/>
        <scheme val="minor"/>
      </rPr>
      <t>2)</t>
    </r>
    <r>
      <rPr>
        <sz val="9"/>
        <color theme="1"/>
        <rFont val="Calibri"/>
        <family val="2"/>
        <scheme val="minor"/>
      </rPr>
      <t xml:space="preserve"> Beim Bezug der Dienste eines Cloud-Anbieters kann sich dieser das Recht vorbehalten, bestimmte Personendaten, die er im Zusammenhang mit der Leistungserbringung erhalten hat, für eigene Zwecke zu verarbeiten. Dies kann zwar rechtmässig sein, muss aber dennoch in Hinblick auf das Risiko für die betroffenen Personen beurteilt werden. Da diese Verarbeitung i.d.R. nichts mit den Hauptzwecken der Dienstleistung zutun hat, wird sie gesondert aufgeführt.</t>
    </r>
  </si>
  <si>
    <r>
      <rPr>
        <vertAlign val="superscript"/>
        <sz val="9"/>
        <color theme="1"/>
        <rFont val="Calibri"/>
        <family val="2"/>
        <scheme val="minor"/>
      </rPr>
      <t>4)</t>
    </r>
    <r>
      <rPr>
        <sz val="9"/>
        <color theme="1"/>
        <rFont val="Calibri"/>
        <family val="2"/>
        <scheme val="minor"/>
      </rPr>
      <t xml:space="preserve"> Soweit möglich, sollten stets ein oder mehrere betroffene Personen oder ein Vertretungsorgan konsultiert werden. Hier können Rückmeldungen eingefügt werden.</t>
    </r>
  </si>
  <si>
    <r>
      <rPr>
        <vertAlign val="superscript"/>
        <sz val="9"/>
        <color theme="1"/>
        <rFont val="Calibri"/>
        <family val="2"/>
        <scheme val="minor"/>
      </rPr>
      <t>5)</t>
    </r>
    <r>
      <rPr>
        <sz val="9"/>
        <color theme="1"/>
        <rFont val="Calibri"/>
        <family val="2"/>
        <scheme val="minor"/>
      </rPr>
      <t xml:space="preserve"> Gewöhnlich werden DSFA nicht vom Datenschutzbeauftragten, sondern vom Dateneigner erstellt. Falls jedoch ein Datenschutzbeauftragter existiert, empfiehlt es sich, diesen bezüglich die fertiggestellte DSFA zu konsultieren.</t>
    </r>
  </si>
  <si>
    <t>*       Risikomatrix:</t>
  </si>
  <si>
    <t xml:space="preserve">Folgenschwere (FS)   4  </t>
  </si>
  <si>
    <t xml:space="preserve">3  </t>
  </si>
  <si>
    <t xml:space="preserve">2  </t>
  </si>
  <si>
    <t xml:space="preserve">1  </t>
  </si>
  <si>
    <t>Eintrittswahrscheinlichkeit (EW)</t>
  </si>
  <si>
    <t>Bewertungszeitraum:</t>
  </si>
  <si>
    <t xml:space="preserve"> Jahre</t>
  </si>
  <si>
    <t xml:space="preserve">    Mittleres Risiko ab:</t>
  </si>
  <si>
    <t xml:space="preserve">    Hohes Risiko ab:</t>
  </si>
  <si>
    <t>Folgenschwere (FS)</t>
  </si>
  <si>
    <t>Skala</t>
  </si>
  <si>
    <t>**     Einige Beispiele für unerwünschte Ereignisse in Cloud-Projekten:</t>
  </si>
  <si>
    <t xml:space="preserve">Ursache </t>
  </si>
  <si>
    <t>Folge betreffend die Personendaten</t>
  </si>
  <si>
    <t>Folge für die betroffene Person</t>
  </si>
  <si>
    <t>Mangelhafte Sicherheit seitens des Anbieters …</t>
  </si>
  <si>
    <t>führt / führen zu</t>
  </si>
  <si>
    <t>… Datenverlust …</t>
  </si>
  <si>
    <t>und schliesslich zu</t>
  </si>
  <si>
    <t>… einer unrechtmässigen Verweigerung/Gewährung eines Dienstes</t>
  </si>
  <si>
    <t>Mangelhafte Sicherheit seitens der Institution …</t>
  </si>
  <si>
    <t>… Zugriff durch unbefugte Mitarbeiter des Anbieters auf die Daten …</t>
  </si>
  <si>
    <t>… einer Diskriminierung der betroffenen Person</t>
  </si>
  <si>
    <t>Eine Fehlkonfiguration seitens des Anbieters  …</t>
  </si>
  <si>
    <t>… Zugriff durch unbefugte eigene Mitarbeiter auf die Daten …</t>
  </si>
  <si>
    <t>… einem Identitätsdiebstahl</t>
  </si>
  <si>
    <t>Eine Fehlmanipulation des Anbieters …</t>
  </si>
  <si>
    <t>… Zugriff durch Dritte auf die Daten …</t>
  </si>
  <si>
    <t>… einem Rufschaden der betroffenen Person</t>
  </si>
  <si>
    <t>Eine Fehlmanipulation eigener Mitarbeitender …</t>
  </si>
  <si>
    <t>… unberechtigter Bekanntgabe der Daten ins Ausland …</t>
  </si>
  <si>
    <t>… einer Blossstellung der betroffenen Person</t>
  </si>
  <si>
    <t>Eine Fehlkonfiguration eigener Mitarbeitender …</t>
  </si>
  <si>
    <t>… unbeabsichtigter Veröffentlichung der Daten …</t>
  </si>
  <si>
    <t>… einem finanziellen Schaden der betroffenen Person</t>
  </si>
  <si>
    <t>Die Verletzung des Vertrages durch den Anbieter …</t>
  </si>
  <si>
    <t>… mangelnde Verfügbarkeit der Daten …</t>
  </si>
  <si>
    <t>… einem Schaden an Leib und Leben der betroffenen Person</t>
  </si>
  <si>
    <t>Die Missachtung von Weisungen durch den Anbieter …</t>
  </si>
  <si>
    <t>… fehlerhaften Daten …</t>
  </si>
  <si>
    <t>… einem Schaden an Eigentum der betroffenen Person</t>
  </si>
  <si>
    <t>Mangelhafte Weisungen gegenüber dem Anbieter …</t>
  </si>
  <si>
    <t>… übermässigem Datensammeln …</t>
  </si>
  <si>
    <t>… sozialen Nachteilen der betroffenen Person</t>
  </si>
  <si>
    <t>Wirtschaftliche Probleme des Anbieters …</t>
  </si>
  <si>
    <t>… unerlaubter Kombination von Daten …</t>
  </si>
  <si>
    <t>… wirtschaftlichen/beruflichen Nachteilen der betroffenen Person</t>
  </si>
  <si>
    <t>Rechtliche Probleme des Anbieters …</t>
  </si>
  <si>
    <t>… übermässig langem Aufbewahren der Daten …</t>
  </si>
  <si>
    <t>… politischen Nachteilen der betroffenen Person</t>
  </si>
  <si>
    <t>Das wirtschaftliche Interesse des Anbieters …</t>
  </si>
  <si>
    <t>… Profiling …</t>
  </si>
  <si>
    <t>… einem unheimlichen Gefühl/Angst bei der betroffenen Person</t>
  </si>
  <si>
    <t>Ein Rechtsverfahren im Ausland …</t>
  </si>
  <si>
    <t>… Verwendung der Daten für Zwecke des Anbieters …</t>
  </si>
  <si>
    <t>… psychologischen Folgen bei der betroffenen Person</t>
  </si>
  <si>
    <t>Ein untreuer Mitarbeitender …</t>
  </si>
  <si>
    <t>… einer Zweckentfremdung der Daten …</t>
  </si>
  <si>
    <t>… einer unangebrachten Beeinflussung der betroffenen Person</t>
  </si>
  <si>
    <t>Anforderung nicht erfüllt = 1</t>
  </si>
  <si>
    <t>1 = Offen</t>
  </si>
  <si>
    <t>Restrisiko Schadensschwere:</t>
  </si>
  <si>
    <t xml:space="preserve"> 1-4</t>
  </si>
  <si>
    <t xml:space="preserve"> (Risikomatrix unten)</t>
  </si>
  <si>
    <t>Anforderung teilweise erfüllt = 2</t>
  </si>
  <si>
    <t>2 = Erledigt mit Restrisiken</t>
  </si>
  <si>
    <t>Restrisiko Eintrittswahrscheinlichkeit:</t>
  </si>
  <si>
    <t>1-4</t>
  </si>
  <si>
    <t>Anforderung erfüllt = 3</t>
  </si>
  <si>
    <t>3 = Erledigt</t>
  </si>
  <si>
    <t>##</t>
  </si>
  <si>
    <t>Referenz</t>
  </si>
  <si>
    <t>Kategorie</t>
  </si>
  <si>
    <t>Thema</t>
  </si>
  <si>
    <t>Wer?</t>
  </si>
  <si>
    <t>Priorität</t>
  </si>
  <si>
    <t>Erfüllt</t>
  </si>
  <si>
    <t>Erledigt</t>
  </si>
  <si>
    <t>Nachweis / To Do</t>
  </si>
  <si>
    <t>Kürzel</t>
  </si>
  <si>
    <t>Schadensschwere</t>
  </si>
  <si>
    <t>Eintrittswahrscheinlichkeit</t>
  </si>
  <si>
    <t>Restrisiko2</t>
  </si>
  <si>
    <t>Vorfragen</t>
  </si>
  <si>
    <t>Grund für Einführung</t>
  </si>
  <si>
    <t>Es gibt einen oder mehrere gute Gründe für die Einführung der Lösung und die Verwendung des Service des Anbieters. Diese Gründe sind dokumentiert, sie sind zwingend (d.h. das Organ hat keine andere Alternative) oder die Chancen überwiegen die Risiken.</t>
  </si>
  <si>
    <t>Projektleitung</t>
  </si>
  <si>
    <t>Alternativen geprüft</t>
  </si>
  <si>
    <t>Es wurden Alternativen zur Verwendung des Service des Anbieters geprüft, die in datenschutzrechtlicher Hinsicht weniger problematisch für die betroffenen Personen sind (z.B. weil die Datenbearbeitung (auch seitens des Anbieters) weniger weit geht, die Personendaten stärker unter der Kontrolle des Organs bleiben, die Risiken im Bereich der Datensicherheit geringer sind, weniger oder keine Zugriffe aus dem Ausland stattfinden können).</t>
  </si>
  <si>
    <t>PCM 3</t>
  </si>
  <si>
    <t>A1.12</t>
  </si>
  <si>
    <t>Services verstanden und definiert</t>
  </si>
  <si>
    <t>A1.13</t>
  </si>
  <si>
    <t>TOMS bekannt</t>
  </si>
  <si>
    <t>Das Organ versteht, welche Sicherheitsmassnahmen und Zusicherungen im Bereich der Informationssicherheit der Service standardmässig aber auch optional bietet.</t>
  </si>
  <si>
    <t>CISO</t>
  </si>
  <si>
    <t>A1.14</t>
  </si>
  <si>
    <t>Personelle Voraussetzungen</t>
  </si>
  <si>
    <t>Das Organ versteht, welches technische Wissen, welche Erfahrungen und welche weiteren personellen Voraussetzungen nötig sind, um die Lösung auf Basis der Services zu implementieren und weiter zu betreiben. Es hat definiert, inwiefern es diese personellen Voraussetzungen intern sicherstellen will und welche Aufgaben es einer externen (vom Anbieter separate) Stelle übertragen möchte (oder dies bereits tut).</t>
  </si>
  <si>
    <t>A1.15</t>
  </si>
  <si>
    <t>Weitere Voraussetzungen</t>
  </si>
  <si>
    <t>A1.20</t>
  </si>
  <si>
    <t>Anbieter</t>
  </si>
  <si>
    <t>Anbieter geprüft</t>
  </si>
  <si>
    <t>Das Organ hat den Anbieter anhand seiner eigenen und sonst verfügbaren Angaben hinsichtlich seines Leistungsausweises, seiner Finanzlage und seiner Reputation überprüft und ist der Ansicht, dass er in der Lage ist, den Dienst wie erwartet und vertragsgemäss für die vorgesehene Dauer zu erbringen, dass er finanziell stabil ist und auch sonst die nötige Gewähr für eine erfolgreiche Umsetzung des Vorhabens bietet.</t>
  </si>
  <si>
    <t>A1.21</t>
  </si>
  <si>
    <t>Unterauftragnehmer geprüft</t>
  </si>
  <si>
    <t>Wir kennen die Unterauftragsbearbeiter (und anderen Subunternehmer, die wesentliche Funktionen ausüben), sind der Ansicht, sie werden sich an die Vorgaben aus dem Vertrag halten und sind mit ihrem Einsatz einverstanden.</t>
  </si>
  <si>
    <t>PCM 2.5</t>
  </si>
  <si>
    <t>A1.22</t>
  </si>
  <si>
    <t>Referenzen</t>
  </si>
  <si>
    <t xml:space="preserve">Das Organ hat bei bestehenden Kunden des Anbieters und Nutzern der geplanten Services Referenzen eingeholt und diese sind positiv für vergleichbare Vorhaben. </t>
  </si>
  <si>
    <t>A1.23</t>
  </si>
  <si>
    <t>Betriebssicherheitsverfahren</t>
  </si>
  <si>
    <t>Der Anbieter muss gemäss den einschlägigen Sicherheitsvorgaben keinem Betriebssicherheitsverfahren (BSV) unterzogen werden oder er ist bereit, sich einem solchen zu unterziehen, falls dies noch nicht geschehen ist.</t>
  </si>
  <si>
    <t>A1.24</t>
  </si>
  <si>
    <t>Personensicherheitsprüfung</t>
  </si>
  <si>
    <t>Der Mitarbeiter des Anbieters müssen gemäss den einschlägigen Sicherheitsvorgaben keiner Personensicherheitsprüfung (PSP) unterzogen werden oder der Anbieter sorgt dafür, dass Personen mit Zugang zu den entsprechenden Inhalten des Organs Zugang im Klartext erhalten, sich einem solchen zu unterziehen, falls dies noch nicht geschehen ist.</t>
  </si>
  <si>
    <t>A1.30</t>
  </si>
  <si>
    <t>Datenbearbeitung definiert</t>
  </si>
  <si>
    <t>Das Organ versteht, welche Personendaten und von einem gesetzlichen Geheimnis betroffene Informationen mit der Lösung und den dazu verwendeten Services auf welche Weise bearbeitet werden sollen und hat dies auch schriftlich festgehalten.</t>
  </si>
  <si>
    <t>PCM 2.3</t>
  </si>
  <si>
    <t>A1.31</t>
  </si>
  <si>
    <t>A1.32</t>
  </si>
  <si>
    <t>Erhebung von Nutzungsdaten</t>
  </si>
  <si>
    <t>A1.33</t>
  </si>
  <si>
    <t>Bearbeitung von Mitarbeiterdaten</t>
  </si>
  <si>
    <t>Das Organ versteht, wie es mit dem Service Personendaten seiner Mitarbeiter und anderen Nutzer erheben kann, welche Bearbeitungen der Service ermöglicht und wie das Organ diese Bearbeitung überwachen, steuern und ggf. ausschalten kann.</t>
  </si>
  <si>
    <t>A1.34</t>
  </si>
  <si>
    <t>Bearbeitung von anderen Daten</t>
  </si>
  <si>
    <t>A1.35</t>
  </si>
  <si>
    <t>Zugriffe durch Anbieter</t>
  </si>
  <si>
    <t>Das Organ versteht, in welchen Rechtsordnungen im geplanten Vorhaben Personendaten und andere Inhalte gespeichert und bearbeitet werden und von wo aus und in welchen Fällen der Anbieter darauf zugreifen kann. Es unterscheidet zwischen vollautomatisierten Zugriffen, Zugriffen durch Mitarbeiter des Anbieters im normalen Geschäftsbetrieb (z.B. zu Sicherheitszwecken, für den Support) und Zugriffe in ausserordentlichen Situationen oder mit Einzelgenehmigung des Kunden.</t>
  </si>
  <si>
    <t>A1.36</t>
  </si>
  <si>
    <t>Unsichere Drittländer</t>
  </si>
  <si>
    <t>A1.40</t>
  </si>
  <si>
    <t>Resilienz</t>
  </si>
  <si>
    <t>Anforderungen an Exit definiert</t>
  </si>
  <si>
    <t>Das Organ hat definiert, in welcher Frist es in der Lage sein muss, den bestehenden Service aufzugeben und auf den Service eines anderen Anbieters (oder zurück in den Eigenbetrieb des Organs) migrieren zu können. Diese Exit-Frist hängt von den Fristen ab, die der Vertrag für einseitige Anpassungen des Vertrags oder der Leistungen durch den Anbieter vorsieht, die Frist in welcher der Beizug von Unterauftragnehmern angekündigt werden oder sonst Umstände eintreten können, die einen Weggang nötig machen.</t>
  </si>
  <si>
    <t>A1.41</t>
  </si>
  <si>
    <t>Alternative existiert</t>
  </si>
  <si>
    <t xml:space="preserve">Im Markt gibt es einen alternativen Anbieter mit Services, welche die gewählten Services des Anbieters mindestens bezüglich der wesentlichen Funktionalitäten ersetzen könnte, oder das Organ wäre notfalls in der Lage, diese Funktionalitäten auch mit eigener Informatik anzubieten. Ein Wechsel ist innerhalb der definierten Exit-Frist möglich. </t>
  </si>
  <si>
    <t>A1.42</t>
  </si>
  <si>
    <t>Disaster Recovery</t>
  </si>
  <si>
    <t>Der Service oder die Lösung sieht vor, dass es nebst dem Rechenzentrum, welches für den Normalbetrieb benutzt wird, ein weiteres Rechenzentrum für Katastrophenfälle in derselben, für das operative Rechenzentrum gewählten Region existiert, das geographisch jedoch so weit von diesem entfernt ist, dass es von einem Katstrophenfall beim operativen Rechenzentrum nicht betroffen sein kann. Fällt das operative Rechenzentrum aus, kann der Betrieb ohne oder mit tragbarem Unterbruch auf das Ausweichrechentrum gewechselt werden.</t>
  </si>
  <si>
    <t>A1.50</t>
  </si>
  <si>
    <t>Hinreichende Rechtsgrundlage</t>
  </si>
  <si>
    <t>A1.51</t>
  </si>
  <si>
    <t>A1.52</t>
  </si>
  <si>
    <t>Compliance</t>
  </si>
  <si>
    <t>Vergaberecht eingehalten</t>
  </si>
  <si>
    <t>A1.60</t>
  </si>
  <si>
    <t>Risikobeurteilung (Sicherheit)</t>
  </si>
  <si>
    <t>A1.61</t>
  </si>
  <si>
    <t>Risikobeurteilung (Lawful Access)</t>
  </si>
  <si>
    <t>PCM 2.2</t>
  </si>
  <si>
    <t>A1.62</t>
  </si>
  <si>
    <t>Datenschutz-Folgenabschätzung</t>
  </si>
  <si>
    <t>A1.63</t>
  </si>
  <si>
    <t>Risikobeurteilung (generell)</t>
  </si>
  <si>
    <t>PCM 2</t>
  </si>
  <si>
    <t>A2.10</t>
  </si>
  <si>
    <t>Vertrag</t>
  </si>
  <si>
    <t>Nachweis durch Text</t>
  </si>
  <si>
    <t>A2.11</t>
  </si>
  <si>
    <t>Gerichtsstand</t>
  </si>
  <si>
    <t>PCM 2.1</t>
  </si>
  <si>
    <t>A2.12</t>
  </si>
  <si>
    <t>Anwendbares Recht</t>
  </si>
  <si>
    <t>A2.13</t>
  </si>
  <si>
    <t>Haftung des Anbieters</t>
  </si>
  <si>
    <t>A2.14</t>
  </si>
  <si>
    <t>Einhaltung von Schweizer Recht</t>
  </si>
  <si>
    <t xml:space="preserve">Der Anbieter hat sich zu verpflichten, das Schweizer Recht einzuhalten. Eine Pflicht zur Einhaltung des jeweils anwendbaren Rechts genügt allerdings. </t>
  </si>
  <si>
    <t>"Einhaltung von gesetzlichen Regelungen" DPA; Ziff. 2, Anlage A CTM DPA</t>
  </si>
  <si>
    <t>A2.15</t>
  </si>
  <si>
    <t>Professional Services</t>
  </si>
  <si>
    <t>Soweit für den Bezug von Professional Services ein separater Vertrag abgeschlossen werden muss (ggf. mit einer separaten Rechtseinheit des Anbieters) ist sichergestellt, dass die für jene Fälle wesentlichen Schutzmassnahmen auch unter jenem Vertrag gelten.</t>
  </si>
  <si>
    <t>Ziff. 3 Anlage A CTM DPA</t>
  </si>
  <si>
    <t>A2.16</t>
  </si>
  <si>
    <t>Verweise auf Schweizer Recht</t>
  </si>
  <si>
    <t>Soweit der Vertrag (insbesondere der Auftragsbearbeitungsvertrag oder ADV) auf die DSGVO verweist, ist ergänzt, das dies immer auch Verweise auf die entsprechenden Bestimmungen ("corresponding provisions") des Schweizer Rechts gemeint sind. Es ist nach Möglichkeit nicht auf das DSG zu verweisen, da dies das kantonale Recht nicht erfasst.</t>
  </si>
  <si>
    <t xml:space="preserve">"Definitionen", "Anhang C des DPA - Zusätzliche Sicherheitsvorkehrungen" CTM M329 </t>
  </si>
  <si>
    <t>A2.20</t>
  </si>
  <si>
    <t>Instruktionsrecht</t>
  </si>
  <si>
    <t>"Art der Datenverarbeitung; Eigentumsverhältnisse" und "Auftragsverarbeiter und Verantwortlicher - Rollen und Verantwortlichkeiten" DPA;  Ziff. 5 Anlage A CTM DPA</t>
  </si>
  <si>
    <t>A2.21</t>
  </si>
  <si>
    <t>Beizug von Unterauftragnehmern</t>
  </si>
  <si>
    <t xml:space="preserve">Der Anbieter muss dem Organ den Beizug von Unterauftragsbearbeitern und anderen wesentlichen Unterauftragnehmern (insb. solche mit Zugang zu Inhalten) innert einer definierten Frist ankündigen, dem Organ deren Angaben offenlegen und ihnen die für sie relevanten Pflichten aus dem Vertrag überbinden (inklusive betr. Datenschutz und Geheimhaltung). Der Anbieter muss für das Verhalten der Unterauftragnehmer haften wie für sein eigenes Verhalten. Das Organ muss dem Beizug zustimmen oder hat das Recht, den Vertrag vorzeitig zu kündigen, falls ihm der Beizug als untragbar erscheint. </t>
  </si>
  <si>
    <t>A2.22</t>
  </si>
  <si>
    <t>Datenübermittlungen geregelt</t>
  </si>
  <si>
    <t>"Datenübermittlungen und Speicherstelle" und Anhang 1 DPA; "Titel Datenübermittlung - Klarstellung" CTM DPA</t>
  </si>
  <si>
    <t>A2.23</t>
  </si>
  <si>
    <t>Unterstützung beim Datenschutz</t>
  </si>
  <si>
    <t>Der Anbieter verpflichtet sich, das Organ im Rahmen seiner Möglichkeiten bei der Einhaltung des Datenschutzes (z.B. Betroffenenrechte, Beurteilung Data Breaches, Datenschutz-Folgenabschätzungen) zu unterstützen, wobei dies auch automatisiert erfolgen kann (z.B. durch Services) und mit Kosten verbunden sein kann.</t>
  </si>
  <si>
    <t>"Rechte der betroffenen Personen; Unterstützung bei Anfragen", "Meldung von Sicherheitsvorfällen" sowie Anlage 1 und Anlage 2 DPA</t>
  </si>
  <si>
    <t>A2.24</t>
  </si>
  <si>
    <t>"Datenübermittlungen und Speicherstelle" und Anhang 1 DPA; "Titel Datenübermittlung - Klarstellung" CTM DPA; "Definitionen", "Datenübertragung und Standort" CTM M329</t>
  </si>
  <si>
    <t>A2.25</t>
  </si>
  <si>
    <t>Vertragspartei</t>
  </si>
  <si>
    <t>A2.26</t>
  </si>
  <si>
    <t>Datenlöschung bei Vertragsende</t>
  </si>
  <si>
    <t>Der Anbieter ist verpflichtet, nach Vertragsende (plus einer Wartefrist) alle Inhalte des Organs unwiderbringlich zu löschen. Bis dahin müssen die Massnahmen zum Schutz der Inhalte weitergelten. Die rechtzeitige Löschung darf nicht nur eine Pflicht des Kunden sein.</t>
  </si>
  <si>
    <t>"Speicherung und Löschung von Daten" DPA; Ziff. 4 Anlage A CTM DPA</t>
  </si>
  <si>
    <t>A2.30</t>
  </si>
  <si>
    <t>Geheimhaltungspflicht</t>
  </si>
  <si>
    <t>"Offenlegung verarbeiteter Daten", "Datensicherheit" (Datenzugriff), "Vertraulichkeitsverpflichtung des Auftragsverarbeiters", "Hinweise und Kontrollen beim Einsatz von Unterauftragsverarbeitern", "Anhang A – Sicherheitsmaßnahmen" (insbesondere Unterkapitel "Zugriffskontrolle") DPA; Ziff. 3 MBSA; Ziff. 6 Anlage A CTM DPA</t>
  </si>
  <si>
    <t>A2.31</t>
  </si>
  <si>
    <t>Defend-your-Data-Klausel</t>
  </si>
  <si>
    <t>Der Anbieter verpflichtet sich, sich gegen sämtliche Herausgabebegehren von Behörden und anderen Dritten betreffend die Inhalte des Organs unter Ausschöpfung des Rechtswegs zu wehren, soweit die Anordnung Schweizer Recht verletzt. Er wird den Kunden über solche Begehren und deren Abwehr informieren, soweit er darf und die Herausgabe auf das beschränken, was nötig ist. Eine Klausel, die nur für Begehren aus unsicheren Drittstaaten gilt (wie z.B. in den EU SCC) genügt nicht.</t>
  </si>
  <si>
    <t>"Anhang C - Nachtrag zu zusätzlichen Schutzmaßnahmen" DPA; "Anhang C des DPA - Zusätzliche Sicherheitsvorkehrungen (Nachtrag)" CTM M329</t>
  </si>
  <si>
    <t>A2.32</t>
  </si>
  <si>
    <t>Datenzugriff durch Mitarbeiter</t>
  </si>
  <si>
    <t>Mitarbeiter des Anbieters erhalten nur Zugriff auf gespeicherte Inhalte des Organs im Klartext, wenn dies nötig ist (i) aus gesetzlichen Gründen oder (ii) der Kunde dies im Einzelfall erlaubt hat. Der Anbieter setzt intern das Prinzip "need-to-know" und "least-privilege" um. Davon nicht betroffen ist der automatisierte Zugriff durch die Systeme des Anbieters.</t>
  </si>
  <si>
    <t>"Datensicherheit" (Datenzugriff), "Anhang A – Sicherheitsmaßnahmen" (insbesondere Unterkapitel "Zugriffskontrolle") DPA; Ziff. 10 Anlage A CTM DPA</t>
  </si>
  <si>
    <t>A2.33</t>
  </si>
  <si>
    <t>Nicht nur Personendaten schützen</t>
  </si>
  <si>
    <t>Die datenschutzrechtlichen Massnahmen (TOMS, Meldepflicht für Data Breaches, Regeln zum Beizug von Unterauftragsbearbeitern etc., aber nicht Betroffenenrechte) gelten nicht nur für Personendaten, sondern analog für alle Inhalte, welche einer gesetzlichen Geheimhaltungspflicht unterliegen (diese können sich auf Daten juristischer Personen beziehen und daher vom Datenschutz nicht erfasst  sein).</t>
  </si>
  <si>
    <t>A2.40</t>
  </si>
  <si>
    <t>Angemessene TOMS</t>
  </si>
  <si>
    <t xml:space="preserve">Der Vertrag sieht angemessene technische und organisatorische Massnahmen zur Informationssicherheit vor. Diese sind im Vertrag entweder aufgeführt oder aber es wird zugesichert, dass die zum Vertragszeitpunkt geltende Sicherheitsniveau (das vom Organ anhand der Prüfberichte geprüft und für angemessen befunden wurde) während der Vertragslaufzeit mindestens beibehalten wird. </t>
  </si>
  <si>
    <t>A2.41</t>
  </si>
  <si>
    <t>Penetration Tests erlaubt</t>
  </si>
  <si>
    <t>Der Vertrag erlaubt dem Organ, die Sicherheit des Anbieters mittels Penetration Tests zu testen.</t>
  </si>
  <si>
    <t>A2.42</t>
  </si>
  <si>
    <t xml:space="preserve">Der Anbieter verpflichtet sich, Verletzungen der Datensicherheit (Data Breaches) und andere Vorkomnisse, welche die Sicherheit des Service tangieren, zu melden oder zur Kenntnis zu bringen (z.B. über ein Service-Dashboard) und bei Bedarf weitere Informationen hierzu bereitzustellen (ggf. über das Audit-Recht). </t>
  </si>
  <si>
    <t>"Meldung von Sicherheitsvorfällen" DPA; Ziff. 2 Anlage A CTM DPA</t>
  </si>
  <si>
    <t>A2.50</t>
  </si>
  <si>
    <t>Jederzeit Zugang zu Daten</t>
  </si>
  <si>
    <t>A2.51</t>
  </si>
  <si>
    <t>Suspendierungsrecht des Anbieters</t>
  </si>
  <si>
    <t>Das Recht des Anbieters, die Leistungserbringung auszusetzen, ist vernünftig beschränkt (Nichtbezahlung, Sicherheitsbedrohung, verbotene Aktivitäten), kann nur unter Wahrung der Verhältnismässigkeit ausgeübt werden und nach Möglichkeit nur mit Vorankündigung. Die Nichtbezahlung in guten Treuen bestrittener Rechnungsbeträge darf nicht zur Suspendierung führen.</t>
  </si>
  <si>
    <t>A2.52</t>
  </si>
  <si>
    <t>Kündigungsrecht des Anbieters</t>
  </si>
  <si>
    <t>Das Recht des Anbieters, den Vertrag ausserordentlich zu kündigen, ist vernünftig beschränkt (wesentliche Vertragsverletzung) und muss unter Ansetzung einer Frist zur Heilung der Vertragsverletzung erfolgen. Die Nichtbezahlung in guten Treuen bestrittener Rechnungsbeträge darf nicht zur Kündigung führen.</t>
  </si>
  <si>
    <t>A2.53</t>
  </si>
  <si>
    <t>Notfallweiterführung des Vertrags</t>
  </si>
  <si>
    <t>Sollte im Falle einer Kündigung der Wechsel zu einem anderen Anbieter nicht rechtzeitig klappen, muss es möglich sein, die Leistungen für eine angemessene Frist (z.B. 3-12 Monate) weiterführen zu können. Auch die Inhalte des Organs sollen nicht unmittelbar nach Vertragsende gelöscht werden, sondern für eine angemessene Frist noch verfügbar sein (z.B. 90 Tage).</t>
  </si>
  <si>
    <t>Eine entsprechende Regelung ist nicht vereinbart.</t>
  </si>
  <si>
    <t>A2.60</t>
  </si>
  <si>
    <t>Prüfrechte für Aufsichtsbehörde</t>
  </si>
  <si>
    <t>Ziff. 8 Anlage A CTM DPA</t>
  </si>
  <si>
    <t>A2.70</t>
  </si>
  <si>
    <t>A2.71</t>
  </si>
  <si>
    <t>"Art der Datenverarbeitung; Eigentumsverhältnisse" DPA; Ziff. 3 und 5 Anlage A CTM DPA, welche die Nutzung von Inhaltsdaten für eigene Zwecke von Microsoft ausschliesst.</t>
  </si>
  <si>
    <t>A2.72</t>
  </si>
  <si>
    <t>A2.80</t>
  </si>
  <si>
    <t>Leistungen klar definiert</t>
  </si>
  <si>
    <t>A2.81</t>
  </si>
  <si>
    <t>Kosten klar definiert</t>
  </si>
  <si>
    <t xml:space="preserve">Die dem Anbieter zu bezahlenden Gebühren sind im Vertrag hinreichend definiert, so dass keine Überraschungen auftreten sollten. </t>
  </si>
  <si>
    <t>A2.82</t>
  </si>
  <si>
    <t>Weitere Nutzungsberechtigte</t>
  </si>
  <si>
    <t>Soweit das Organ die Services nicht nur für sich selbst beschafft, sondern auch für andere Rechtseinheiten oder juristische Personen, erlaubt der Vertrag die Nutzung der Services auch für deren Zwecke (inklusive einer Weitergabe der Services durch das Organ).</t>
  </si>
  <si>
    <t>A2.90</t>
  </si>
  <si>
    <t>Einseitige Vertragsänderungen</t>
  </si>
  <si>
    <t>A2.91</t>
  </si>
  <si>
    <t>Neue gesetzliche Anforderungen</t>
  </si>
  <si>
    <t>Soweit sich die Rechtslage ändert und dies die Anpassung des Vertrags erforderlich macht, werden die Parteien in guten Treuen darüber verhandeln.</t>
  </si>
  <si>
    <t>A2.92</t>
  </si>
  <si>
    <t>Einseitige Leistungsanpassungen</t>
  </si>
  <si>
    <t>A2.93</t>
  </si>
  <si>
    <t>Weiterführung des Vertrags</t>
  </si>
  <si>
    <t>Der Bestand des Vertrags muss für eine vernünftige Zeitperiode gesichert sein (z.B. drei Jahre). Eine ordentliche Kündigung des Anbieters darf nur innerhalb einer Frist erfolgen, die dem Organ den Wechsel zu einem anderen Anbieter erlaubt.</t>
  </si>
  <si>
    <t>A3.10</t>
  </si>
  <si>
    <t>Service</t>
  </si>
  <si>
    <t>Datensicherheit</t>
  </si>
  <si>
    <t>A3.11</t>
  </si>
  <si>
    <t>A3.12</t>
  </si>
  <si>
    <t>A3.13</t>
  </si>
  <si>
    <t>Audit Trails</t>
  </si>
  <si>
    <t>A3.14</t>
  </si>
  <si>
    <t>Zugriff durch Mitarbeiter</t>
  </si>
  <si>
    <t>A3.15</t>
  </si>
  <si>
    <t>Zugriff durch Anbieter</t>
  </si>
  <si>
    <t>Der Service sieht Mechanismen vor, mit welchem das Organ selbst steuern kann, wann und worauf Mitarbeiter des Anbieters auf Inhalte des Organs im Klartext Zugriff erhalten.</t>
  </si>
  <si>
    <t>A3.20</t>
  </si>
  <si>
    <t>Speicherregion</t>
  </si>
  <si>
    <t>A3.21</t>
  </si>
  <si>
    <t>Bearbeitungsregion</t>
  </si>
  <si>
    <t>A3.30</t>
  </si>
  <si>
    <t>Privacy-by-Design</t>
  </si>
  <si>
    <t>A3.31</t>
  </si>
  <si>
    <t>Unterstützung Betroffenrechte</t>
  </si>
  <si>
    <t>A3.32</t>
  </si>
  <si>
    <t xml:space="preserve">Verlustfreie Datenextraktion </t>
  </si>
  <si>
    <t>A3.33</t>
  </si>
  <si>
    <t>Datenlöschung</t>
  </si>
  <si>
    <t>Der Service erlaubt es dem Organ, nicht mehr benötigte Inhalte jederzeit so zu löschen, dass die Daten (mindestens nach einer Frist) nicht mehr wiederherstellbar sind.</t>
  </si>
  <si>
    <t>A3.41</t>
  </si>
  <si>
    <t>Funktionale Anforderungen</t>
  </si>
  <si>
    <t xml:space="preserve">Der Service erfüllt die fachseitigen funktionalen Anforderungen. Diese sind vom Fach zuvor definiert worden. </t>
  </si>
  <si>
    <t>A3.42</t>
  </si>
  <si>
    <t>Service-Levels</t>
  </si>
  <si>
    <t>Der Service erfüllt die fach- und IT-seitig erforderlichen Service Levels, sowohl in Bezug auf den Service selbst als auch auf die Behebung von Fehlern und den Support. Sie sind zuvor vom Fach mit der Informatik definiert worden.</t>
  </si>
  <si>
    <t>A3.43</t>
  </si>
  <si>
    <t>Kapazität und Performance</t>
  </si>
  <si>
    <t>Der Service erfüllt die fach- und IT-seitigen Vorgaben punkto Kapazität und Performance heute und für die kommenden Jahre. Das Fach und die Informatik haben eine entsprechende Planung gemacht.</t>
  </si>
  <si>
    <t>A3.44</t>
  </si>
  <si>
    <t>Parametrisierung</t>
  </si>
  <si>
    <t>Der Service lässt sich in der für die Implementierung der Lösung erforderlichen Art und Weise parametrisieren und konfigurieren. Dies betrifft sowohl funktionale Anforderungen wie auch Anforderungen der Informationssicherheit und des Daten- und Geheimnisschutzes.</t>
  </si>
  <si>
    <t>A3.45</t>
  </si>
  <si>
    <t>Integration mit Umsystemen</t>
  </si>
  <si>
    <t>Der Service lässt sich in der für die Implementierung der Lösung erforderlichen Art und Weise mit den restlichen Systemen und der Netzwerkinfrastruktur des Organs koppeln bzw. mit diesen nutzen.</t>
  </si>
  <si>
    <t>A3.46</t>
  </si>
  <si>
    <t>eDiscovery</t>
  </si>
  <si>
    <t>Sollte es für einen Rechtsfall bzw. eine interne Untersuchung nötig sein, auf über den Service allenfalls erfolgte Kommunikation, Zugriffe oder mit dem Service bearbeitete Inhalte zurückzugreifen, so ist dies für eine angemessene Frist möglich. Diese Daten können in einem gängigen Standardformat exportiert werden.</t>
  </si>
  <si>
    <t>A4.10</t>
  </si>
  <si>
    <t>Einführung</t>
  </si>
  <si>
    <t>Implementierungskonzept</t>
  </si>
  <si>
    <t xml:space="preserve">Es ist definiert, wie die Lösung implementiert wird, in welchen Schritten und mit welchem Zeitplan dies geschieht (inkl. technischer und organisatorischer Meilensteine) und wer für welche Aspekte verantwortlich ist. Auch die Sicherheit der Datenmigration, Testing, die Validierung der korrekten Umsetzung der Vorgaben und die eigentliche Einführung gehört dazu. </t>
  </si>
  <si>
    <t>A4.11</t>
  </si>
  <si>
    <t>Es existiert ein Konzept, wie eine angemessene Datensicherung (Backup) und auch sonst die Geschäftsfortführung im Falle eines Ausfalls des Anbieters bzw. seiner Services sichergestellt ist. Bei geschäftskritischen Anwendungen sieht das Konzept einen Notfallplan vor, was im Falle eines relevanten Ausfalls des Services oder der Lösung zu tun ist, um die Geschäftsfortführung sicherzustellen. Es werden die zu erwartenden Szenarien berücksichtigt, Behelfslösungen definiert, weitere Vorkehrungen definiert und getroffen, die Verantwortlichkeiten festgelegt und diese Stellen eingeführt. Dies kann durch das ISDS-Konzept abgedeckt sein.</t>
  </si>
  <si>
    <t>A4.12</t>
  </si>
  <si>
    <t>Exit-Konzept</t>
  </si>
  <si>
    <t>A4.20</t>
  </si>
  <si>
    <t>TOMS definiert</t>
  </si>
  <si>
    <t>A4.21</t>
  </si>
  <si>
    <t>A4.22</t>
  </si>
  <si>
    <t>Rollen- und Berechtigungskonzept</t>
  </si>
  <si>
    <t xml:space="preserve">Es existiert ein Konzept, welches darlegt dar, welche Rollen und Berechtigungen im Rahmen der Lösung vorgesehen sind, wie diese vergeben, entzogen und überprüft werden. Das Konzept basiert auf dem "Need-to-know"-Prinzip. </t>
  </si>
  <si>
    <t>A4.23</t>
  </si>
  <si>
    <t>Konzept für externe Zugriffe</t>
  </si>
  <si>
    <t>A4.30</t>
  </si>
  <si>
    <t>A4.31</t>
  </si>
  <si>
    <t>Aufbewahrungsfristen</t>
  </si>
  <si>
    <t>A4.32</t>
  </si>
  <si>
    <t>Transparenz</t>
  </si>
  <si>
    <t>A4.33</t>
  </si>
  <si>
    <t>A4.34</t>
  </si>
  <si>
    <t>Keine Mitarbeiterüberwachung</t>
  </si>
  <si>
    <t xml:space="preserve">Es ist die Deaktivierung sämtlicher Services festgelegt, welche zu einer unerwünschten oder unerlaubten Überwachung oder Profilbildung von Mitarbeitern (und Dritten) führen. </t>
  </si>
  <si>
    <t>A4.35</t>
  </si>
  <si>
    <t>Keine freie Datenweitergabe</t>
  </si>
  <si>
    <t xml:space="preserve">Es ist die Deaktivierung sämtlicher Services festgelegt, welche die Publikation, den Export oder sonst die Weitergabe von Personendaten aus der Lösung vorsehen, die nicht erwünscht oder gar unerlaubt wäre. Dies betrifft auch den Austausch von Daten zwischen Services des Anbieters und angeschlossener weiterer Anbieter. </t>
  </si>
  <si>
    <t>A4.36</t>
  </si>
  <si>
    <t>Zusatzmassnahmen sensible Daten</t>
  </si>
  <si>
    <t>Für den Schutz von besonders schützenswerten Personendaten und Daten, die einem gesetzlichen Geheimnis unterliegen, wurden besondere Massnahmen zu deren Schutz vorgesehen und definiert, soweit das getroffene Schutzniveau nicht ohnehin hoch genug ist.</t>
  </si>
  <si>
    <t>A4.37</t>
  </si>
  <si>
    <t>Nutzung durch den Anbieter</t>
  </si>
  <si>
    <t>Soweit die Nutzung von Personendaten und Inhalten des Organs durch den Anbieter sich steuern lässt, ist festgelegt, was vorzukehren ist, damit es zu keiner unerlaubten oder unerwünschten Nutzung kommt (z.B. Konfiguration, Opt-out-Erklärungen).</t>
  </si>
  <si>
    <t>A4.38</t>
  </si>
  <si>
    <t>Gewährleistung Betroffenenrechte</t>
  </si>
  <si>
    <t>Es wurde für die typischen zu erwartenden Begehren von betroffenen Personen geprüft, ob mit der vorgesehen Lösung darauf geantwortet werden kann. Wo dies nicht möglich war, wurden die nötigen Abhilfemassnahmen getroffen. Dies wurde dokumentiert.</t>
  </si>
  <si>
    <t>A4.40</t>
  </si>
  <si>
    <t>Personelle Massnahmen</t>
  </si>
  <si>
    <t>A4.41</t>
  </si>
  <si>
    <t>Benutzerschulung und -einführung</t>
  </si>
  <si>
    <t xml:space="preserve">Es existiert ein Konzept, welches die Einführung und Schulung der Benutzer der Lösung umschreibt. </t>
  </si>
  <si>
    <t>A4.42</t>
  </si>
  <si>
    <t>Anpassung rechtliche Dokumente</t>
  </si>
  <si>
    <t>Es wurde definiert, welche rechtlichen Dokumente (Verträge, Datenschutzerklärungen, Hinweise etc.) in Bezug auf die Einführung der Lösung geprüft und bei Bedarf angepasst werden müssen und wie dies geschehen soll (z.B. Erstellung von Einwilligungserklärungen).</t>
  </si>
  <si>
    <t>A4.43</t>
  </si>
  <si>
    <t>Medien &amp; Kommunikation</t>
  </si>
  <si>
    <t>Es ist definiert, ob und welche kommunikative Massnahmen intern und extern zur Einführung der Lösung erforderlich sind, einschliesslich in Form der Bereitstellung von Q&amp;As und weiteren Ressourcen im Falle von Rückfragen.</t>
  </si>
  <si>
    <t>A4.50</t>
  </si>
  <si>
    <t>A4.51</t>
  </si>
  <si>
    <t>Konfigurationsschema</t>
  </si>
  <si>
    <t>A4.60</t>
  </si>
  <si>
    <t>Interne Mitbestimmung</t>
  </si>
  <si>
    <t>A4.61</t>
  </si>
  <si>
    <t>Externe Genehmigungen</t>
  </si>
  <si>
    <t>Interne Genehmigungen</t>
  </si>
  <si>
    <t>Es ist definiert, welche internen Genehmigungen und Risikoentscheide von wem (Geschäftsleitung, VR etc.) wann nötig sind, damit die Lösung in ihren verschiedenen Stadien umgesetzt und in Betrieb genommen werden kann.</t>
  </si>
  <si>
    <t>A5.10</t>
  </si>
  <si>
    <t>Überwachung</t>
  </si>
  <si>
    <t>Überwachung Konfiguration</t>
  </si>
  <si>
    <t>Das Organ überprüft regelmässig (z.B. quartalsweise) oder aus konkretem Anlass, ob die Konfiguration und Parametrisierung der Services des Anbieters noch dem Konfigurationsschema entspricht, ob Konfigurationselemente hinzugekommen oder weggefallen sind. Gibt es relevante Änderungen, werden die nötigen Massnahmen getroffen.</t>
  </si>
  <si>
    <t>A5.11</t>
  </si>
  <si>
    <t>Providerseitige Anpassungen</t>
  </si>
  <si>
    <t xml:space="preserve">Das Organ überprüft regelmässig (z.B. quartalsweise), ob seitens des Anbieters (i) Anpassungen der Verträge oder der Services angekündigt werden (einschliesslich dem Phase-out von Services), (ii) neue Unterauftragnehmer oder Unterauftragsbearbeiter, (iii) neue Services und Optionen oder Vertragszusätze (z.B. neue Möglichkeiten zur Einschränkung von Zugriffen) angekündigt werden, die für das Organ relevant sind. Kommt es dazu, werden die nötigen Abklärungen und Massnahmen getroffen. </t>
  </si>
  <si>
    <t>A5.12</t>
  </si>
  <si>
    <t>Überwachung Anbieter</t>
  </si>
  <si>
    <t>Das Organ beobachtet laufend die öffentliche Berichterstattung über den Anbieter (z.B. automatisches Monitoring von Presseberichten), um finanzielle, rechtliche, reputative und andere Probleme im Zusammenhang mit diesem und seinen Services frühzeitig zu erkennen und handeln zu können.</t>
  </si>
  <si>
    <t>A5.13</t>
  </si>
  <si>
    <t>Neue Services</t>
  </si>
  <si>
    <t>Das Organ hat intern sichergestellt, dass vor der Aktivierung neuer Services und Service-Optionen intern abgeklärt wird, ob diese durch die bisherigen Verträge, die bisherigen Massnahmen zur Informationssicherheit inkl. BCM, zum Datenschutz und zum Geheimnisschutz hinreichend gedeckt sind.</t>
  </si>
  <si>
    <t>A5.20</t>
  </si>
  <si>
    <t>Überprüfung der TOMS</t>
  </si>
  <si>
    <t>Das Organ überprüft regelmässig (z.B. quartalsweise) oder aus konkretem Anlass die von ihm selbst zu verantwortenden TOMS zum Schutz der Lösung. Es prüft, ob sie umgesetzt und noch wirksam sind oder aber angepasst oder durch andere TOMS ersetzt werden müssen. Das Ergebnis der Prüfung wird dokumentiert.</t>
  </si>
  <si>
    <t>A5.21</t>
  </si>
  <si>
    <t>Überwachung Logs und Zugriffe</t>
  </si>
  <si>
    <t>A5.22</t>
  </si>
  <si>
    <t>Überwachung Audit-Reports</t>
  </si>
  <si>
    <t>Das Organ überprüft regelmässig (z.B. jedes halbe Jahr) oder aus konkretem Anlass die Prüfberichte, welche der Anbieter betreffend seine Informationssicherheit und Einhaltung des Vertrags vorlegt. Gibt es Unstimmigkeiten oder "Findings", werden die nötigen Abklärungen und Massnahmen getroffen.</t>
  </si>
  <si>
    <t>A5.23</t>
  </si>
  <si>
    <t>Cyber-Incident Response Team</t>
  </si>
  <si>
    <t>A5.30</t>
  </si>
  <si>
    <t>Überwachung Betrieb</t>
  </si>
  <si>
    <t>Das Organ überwacht die Verfügbarkeit und Funktionsfähigkeit der Services des Anbieters laufend. Es hat sich hierzu die nötigen "Alarm"-Meldungen eingerichtet, wenn definierte Schwellenwerte unter- oder überschritten werden.</t>
  </si>
  <si>
    <t>A5.31</t>
  </si>
  <si>
    <t>Test Datensicherung &amp; BCM</t>
  </si>
  <si>
    <t>A5.32</t>
  </si>
  <si>
    <t>Validierung Exit-Konzept</t>
  </si>
  <si>
    <t>Das Organ prüft regelmässig, ob das Exit-Konzept noch valide ist (z.B. ob es den vorgesehenen Alternativprovider und dessen Services noch gibt). Ist es dies nicht mehr, wird das Exit-Konzept angepasst.</t>
  </si>
  <si>
    <t>A5.33</t>
  </si>
  <si>
    <t>Vertragserneuerung</t>
  </si>
  <si>
    <t>Ist der Vertrag bzw. ein Abonnement oder eine Lizenz zeitlich befristet (z.B. drei Jahre) hat das Organ intern sichergestellt, dass es rechtzeitig vor dem Ablauf des Vertrags dessen Erneuerung, Verbesserung oder Ablösung prüft.</t>
  </si>
  <si>
    <t>A5.40</t>
  </si>
  <si>
    <t>Wiederholung Risikobeurteilungen</t>
  </si>
  <si>
    <t xml:space="preserve">Die zur Einführung des Vorhabens durchgeführten Risikobeurteilungen werden regelmässig (d.h. nach Ablauf der jeweils definierten Frist) und aus konkretem Anlass (z.B. bei wesentlichen Anpassungen oder neuen, risikorelevanten Umständen) wiederholt. Nötigenfalls werden zusätzliche Massnahmen getroffen. Das Ergebnis der Risikobeurteilungen wird dem Gremium berichtet, welches über die Einführung des Vorhabens entschieden hat. </t>
  </si>
  <si>
    <t>*</t>
  </si>
  <si>
    <r>
      <t>Konkordanztabelle Privatim Cloud Merkblatt (</t>
    </r>
    <r>
      <rPr>
        <b/>
        <sz val="11"/>
        <color theme="1"/>
        <rFont val="Calibri"/>
        <family val="2"/>
        <scheme val="minor"/>
      </rPr>
      <t>PCM</t>
    </r>
    <r>
      <rPr>
        <sz val="11"/>
        <color theme="1"/>
        <rFont val="Calibri"/>
        <family val="2"/>
        <scheme val="minor"/>
      </rPr>
      <t>):</t>
    </r>
  </si>
  <si>
    <t>Bemerkungen:</t>
  </si>
  <si>
    <t>Ziff.</t>
  </si>
  <si>
    <t>A2.11, A2.12</t>
  </si>
  <si>
    <t>A1.61, A3.21, A4.21</t>
  </si>
  <si>
    <t>A1.30, A3.11, A4.36</t>
  </si>
  <si>
    <t>Informatik:</t>
  </si>
  <si>
    <t>A1.32, A2.72</t>
  </si>
  <si>
    <t>A1.21, A2.21</t>
  </si>
  <si>
    <t>A1.60, A1.13, A2.40</t>
  </si>
  <si>
    <t>Recht:</t>
  </si>
  <si>
    <t>**</t>
  </si>
  <si>
    <t>Risikomatrix:</t>
  </si>
  <si>
    <t xml:space="preserve"> Jahre (Betrachtungszeitraum)</t>
  </si>
  <si>
    <t>Datenschutz:</t>
  </si>
  <si>
    <t xml:space="preserve"> = Schwellwert für mittleres Risiko</t>
  </si>
  <si>
    <t>Wahrscheinlichkeit der unerwünschten Folgen:</t>
  </si>
  <si>
    <t>Stufe</t>
  </si>
  <si>
    <t>In Zahlen</t>
  </si>
  <si>
    <t>In Worten</t>
  </si>
  <si>
    <t>CISO/Infosec:</t>
  </si>
  <si>
    <t>Sehr unwahrscheinlich</t>
  </si>
  <si>
    <t>≥ 25 Jahre</t>
  </si>
  <si>
    <t>Unwahrscheinlich</t>
  </si>
  <si>
    <r>
      <rPr>
        <sz val="11"/>
        <color rgb="FF0070C0"/>
        <rFont val="Calibri"/>
        <family val="2"/>
      </rPr>
      <t>≥</t>
    </r>
    <r>
      <rPr>
        <sz val="11"/>
        <color rgb="FF0070C0"/>
        <rFont val="Calibri"/>
        <family val="2"/>
        <scheme val="minor"/>
      </rPr>
      <t xml:space="preserve"> 10 Jahre</t>
    </r>
  </si>
  <si>
    <t>Möglich</t>
  </si>
  <si>
    <t>&lt; 10 Jahre</t>
  </si>
  <si>
    <t>Wahrscheinlich</t>
  </si>
  <si>
    <t>Schwere der unerwünschten Folgen:</t>
  </si>
  <si>
    <t>Finanzfolgen</t>
  </si>
  <si>
    <t>Folgen für Personen</t>
  </si>
  <si>
    <t>Lästig</t>
  </si>
  <si>
    <t>Spürbar</t>
  </si>
  <si>
    <t>Schwer (temporär)</t>
  </si>
  <si>
    <t>Schwer (dauerhaft)</t>
  </si>
  <si>
    <t>Beurteilungshilfe nach "Delphi"</t>
  </si>
  <si>
    <t>Anzahl Teilnehmer:</t>
  </si>
  <si>
    <t>Risikoumschreibung</t>
  </si>
  <si>
    <t>Ursacheneintritt</t>
  </si>
  <si>
    <t>Risikomitigierung</t>
  </si>
  <si>
    <t>Risikobehandlung</t>
  </si>
  <si>
    <t>Erste Beurteilungsrunde</t>
  </si>
  <si>
    <t>Mittelwert</t>
  </si>
  <si>
    <t>Ref.</t>
  </si>
  <si>
    <t>Ziel</t>
  </si>
  <si>
    <t>Ungewisse Ursache</t>
  </si>
  <si>
    <t>Faktoren pro und contra Eintritt</t>
  </si>
  <si>
    <t>Eintritts-wahrscheinlickeit</t>
  </si>
  <si>
    <t xml:space="preserve"> Unerwünschte Folgen</t>
  </si>
  <si>
    <t>Faktoren pro und contra Folgen</t>
  </si>
  <si>
    <t>Summe</t>
  </si>
  <si>
    <t>Risiko in CHF</t>
  </si>
  <si>
    <t>Beurteiler</t>
  </si>
  <si>
    <t>Risikoentscheid</t>
  </si>
  <si>
    <t>Risikoeigner</t>
  </si>
  <si>
    <t>TN1</t>
  </si>
  <si>
    <t>TN2</t>
  </si>
  <si>
    <t>TN3</t>
  </si>
  <si>
    <t>TN4</t>
  </si>
  <si>
    <t>TN5</t>
  </si>
  <si>
    <t>zu übernehmen</t>
  </si>
  <si>
    <t>R1.10</t>
  </si>
  <si>
    <t>Erfüllung rechtlicher Anforderungen</t>
  </si>
  <si>
    <t>R1.11</t>
  </si>
  <si>
    <t>R1.12</t>
  </si>
  <si>
    <t>R1.13</t>
  </si>
  <si>
    <t>Wir haben eine Exitstrategie zum Voraus festgelegt und halten diese aktuell.</t>
  </si>
  <si>
    <t>R1.20</t>
  </si>
  <si>
    <t>R1.21</t>
  </si>
  <si>
    <t>R1.22</t>
  </si>
  <si>
    <t>Unerkannte Anpassungen des Anbieters</t>
  </si>
  <si>
    <t>R1.30</t>
  </si>
  <si>
    <t>Ungenügende Kontrolle des Anbieters</t>
  </si>
  <si>
    <t>R1.31</t>
  </si>
  <si>
    <t>R1.32</t>
  </si>
  <si>
    <t>R2.10</t>
  </si>
  <si>
    <t>Ordnungsgemässer Betrieb der Lösung</t>
  </si>
  <si>
    <t>Kosten Workaround; Einschränkungen des Betriebs; Zugriff auf Daten könnte blockiert sein; Mehrkosten.</t>
  </si>
  <si>
    <t>R2.11</t>
  </si>
  <si>
    <t>R2.20</t>
  </si>
  <si>
    <t>Performance-Probleme</t>
  </si>
  <si>
    <t>Einschränkungen des Betriebs; Mehrkosten.</t>
  </si>
  <si>
    <t>R2.21</t>
  </si>
  <si>
    <t>R2.30</t>
  </si>
  <si>
    <t>Unzureichendes Know-how</t>
  </si>
  <si>
    <t>R2.31</t>
  </si>
  <si>
    <t>Unzureichendes Personal</t>
  </si>
  <si>
    <t>Unzureichende Governance</t>
  </si>
  <si>
    <t>R2.40</t>
  </si>
  <si>
    <t>Implementierung schlägt fehl</t>
  </si>
  <si>
    <t>R2.41</t>
  </si>
  <si>
    <t>Exit schlägt fehl</t>
  </si>
  <si>
    <t>R2.50</t>
  </si>
  <si>
    <t>Vertragsverletzung durch Kunden</t>
  </si>
  <si>
    <t>Kosten einer Migration und Kosten eines Workarounds im Falle einer kurzfristigen Kündigung; Einschränkung des Betriebs.</t>
  </si>
  <si>
    <t>R2.51</t>
  </si>
  <si>
    <t>Sanktionen gegen Kunden</t>
  </si>
  <si>
    <t>Kosten einer Migration und Kosten eines Workarounds im Falle einer kurzfristigen Kündigung; Einschränkung des Betriebs</t>
  </si>
  <si>
    <t>Kosten einer Migration und Kosten eines Workarounds im Falle einer kurzfristigen Kündigung; Einschränkung des Betriebs; Rechtsansprüche von Dritten sind möglich.</t>
  </si>
  <si>
    <t>Betriebseinstellung des Anbieters</t>
  </si>
  <si>
    <t>Keine Weiterführung des Vertrags</t>
  </si>
  <si>
    <t>R3.10</t>
  </si>
  <si>
    <t>Geschäftsfortführung</t>
  </si>
  <si>
    <t>R4.10</t>
  </si>
  <si>
    <t>Sicherheit der Daten</t>
  </si>
  <si>
    <t>R4.11</t>
  </si>
  <si>
    <t>R4.12</t>
  </si>
  <si>
    <t>Beschäftigung von genügend ausgebildetem Personal; Aus- und Weiterbildung des Personals; bei Bedarf wird externe Unterstützung beigezogen; die internen Prozesse, Verantworlichkeiten und Kontrollen werden dementsprechend aufgestellt.</t>
  </si>
  <si>
    <t>R5.10</t>
  </si>
  <si>
    <t>Unabhängigkeit</t>
  </si>
  <si>
    <t>R5.11</t>
  </si>
  <si>
    <t>R5.12</t>
  </si>
  <si>
    <t>Wegfall von Alternativen</t>
  </si>
  <si>
    <t>Die noch vorhandenen akzeptablen Alternativen für die Services des Anbieters fallen weg.</t>
  </si>
  <si>
    <t>R6.10</t>
  </si>
  <si>
    <t>Bedarfsgerechtigtkeit der Lösung</t>
  </si>
  <si>
    <t>Services des Anbieters ungenügend</t>
  </si>
  <si>
    <t>Einschränkungen des Betriebs; Mehrkosten; erneute Migrationskosten.</t>
  </si>
  <si>
    <t>R6.11</t>
  </si>
  <si>
    <t>Lösung ungenügend</t>
  </si>
  <si>
    <t>R6.12</t>
  </si>
  <si>
    <t>Unzureichende Weiterentwicklung</t>
  </si>
  <si>
    <t>R6.13</t>
  </si>
  <si>
    <t>Verpasste Entwicklungen</t>
  </si>
  <si>
    <t>Entgangene Möglichkeiten, Einschränkungen im Betrieb; Mehrkosten; entgangene Sparmöglichketien.</t>
  </si>
  <si>
    <t>R7.10</t>
  </si>
  <si>
    <t>Kostengerechtigtkeit der Lösung</t>
  </si>
  <si>
    <t>Unerwartete externe Kosten</t>
  </si>
  <si>
    <t>Die dem Anbieter zu bezahlenden Gebühren steigen unerwartet stark an.</t>
  </si>
  <si>
    <t>Mehrkosten</t>
  </si>
  <si>
    <t>R7.11</t>
  </si>
  <si>
    <t>Unerwartete interne Kosten</t>
  </si>
  <si>
    <t>Wir lassen uns extern beraten und berechnen mit Erfahrungswerten die Kosten im Voraus. Wir können uns dabei auf Erfahrungen aus anderen Projekten anderer vergleichbarer Institute berufen.</t>
  </si>
  <si>
    <t>R7.12</t>
  </si>
  <si>
    <t>Anpassung von Services</t>
  </si>
  <si>
    <t>Mehrkosten; Einschränkungen im Betrieb bis zur Umsetzung.</t>
  </si>
  <si>
    <t>R8.10</t>
  </si>
  <si>
    <t>Wahrung der Reputation</t>
  </si>
  <si>
    <t>Rufschädigender Anbieter</t>
  </si>
  <si>
    <t>R8.11</t>
  </si>
  <si>
    <t>Rufschädigender Lösungseinsatz</t>
  </si>
  <si>
    <t>Die Lösung (bzw. deren Implementierung) gerät berechtigt oder unberechtigt in öffentliche Kritik (z.B. wegen angeblich unzulässiger Datenbearbeitungen) in Verruf.</t>
  </si>
  <si>
    <t>R9.10</t>
  </si>
  <si>
    <t>Spezielle Risiken</t>
  </si>
  <si>
    <t>R9.11</t>
  </si>
  <si>
    <t>R9.12</t>
  </si>
  <si>
    <t>R9.13</t>
  </si>
  <si>
    <t>Mehr zur Delphi-Methode: https://de.wikipedia.org/wiki/Delphi-Methode</t>
  </si>
  <si>
    <t>Betrachtungszeitraum:</t>
  </si>
  <si>
    <t>Folgenschwere:</t>
  </si>
  <si>
    <t>Finanzrisiko (CHF)</t>
  </si>
  <si>
    <t>Ungewollte Folgen für eine Person</t>
  </si>
  <si>
    <t>Multiplikator*</t>
  </si>
  <si>
    <t>Folgen mindestens</t>
  </si>
  <si>
    <t>Keins</t>
  </si>
  <si>
    <t>Keine</t>
  </si>
  <si>
    <t>0</t>
  </si>
  <si>
    <t>1</t>
  </si>
  <si>
    <t>2</t>
  </si>
  <si>
    <t>3</t>
  </si>
  <si>
    <t>4</t>
  </si>
  <si>
    <t>* Der Multiplikator dient dazu, bei unerwünschten Folgen für Personen die nötige Abstufung zu erzielen, um in der Risikoberechnung die nötige Spannweite der Resultate zu erzielen.</t>
  </si>
  <si>
    <t>Risikobewertung finanzielle Folgen für Institution:</t>
  </si>
  <si>
    <t xml:space="preserve"> Eintrittswahrscheinlichkeit</t>
  </si>
  <si>
    <t xml:space="preserve"> Folgenschwere</t>
  </si>
  <si>
    <t>Kritisch (gelb) ab:</t>
  </si>
  <si>
    <t>Risikobewertung ungewollte Nachteile für Personen:</t>
  </si>
  <si>
    <t>Einige Fragen, welche bei der Risikobeurteilung helfen:</t>
  </si>
  <si>
    <t>Frage</t>
  </si>
  <si>
    <t>Antwort</t>
  </si>
  <si>
    <t>Welches sind die Kosten, die uns intern im Falle eines Exits entstehen?</t>
  </si>
  <si>
    <t>Welches sind die Kosten, die uns extern im Falle eines Exits entstehen?</t>
  </si>
  <si>
    <t>Welche Folgen hätte die Offenlegung von Daten betroffener Personen für diese?</t>
  </si>
  <si>
    <t>Folgen-schwere</t>
  </si>
  <si>
    <t>Wahrschein-lichkeit</t>
  </si>
  <si>
    <t xml:space="preserve">Eintrittswahrscheinlichkeit   4  </t>
  </si>
  <si>
    <t>Folgenschwere</t>
  </si>
  <si>
    <t xml:space="preserve">Kritisch (gelb) ab: </t>
  </si>
  <si>
    <t>Dossier Cloud-Projekt:</t>
  </si>
  <si>
    <t>Zusammenfassung des Projekts:</t>
  </si>
  <si>
    <t>Anbieter:</t>
  </si>
  <si>
    <t>Projektunterlagen zur Prüfung:*</t>
  </si>
  <si>
    <t xml:space="preserve">Dokument </t>
  </si>
  <si>
    <t xml:space="preserve">Datum </t>
  </si>
  <si>
    <t>Beilage</t>
  </si>
  <si>
    <t>Beschreibung der Lösung (inkl. Schutzbedarfsanalyse)</t>
  </si>
  <si>
    <t>[Technische Risikobeurteilung]</t>
  </si>
  <si>
    <t>[Beurteilung ausländischer Behördenzugriff]</t>
  </si>
  <si>
    <t>[Vertrag mit dem Anbieter]</t>
  </si>
  <si>
    <t>[8]</t>
  </si>
  <si>
    <t>[weiteres]</t>
  </si>
  <si>
    <t>[9]</t>
  </si>
  <si>
    <t>[10]</t>
  </si>
  <si>
    <t>* Die weiteren, in der Beschreibung der Lösung erwähnten Dokumente stehen auf Wunsch zur Verfügung.</t>
  </si>
  <si>
    <t>Status des Projekts:</t>
  </si>
  <si>
    <t>Arbeitsschritt</t>
  </si>
  <si>
    <t>Status</t>
  </si>
  <si>
    <t>Vorprojekt</t>
  </si>
  <si>
    <t>erfolgt</t>
  </si>
  <si>
    <t>Projekt (inkl. Erarbeitung dieses Dossiers)</t>
  </si>
  <si>
    <t>Vorläufige Umsetzung*</t>
  </si>
  <si>
    <t>geplant</t>
  </si>
  <si>
    <t>Nachbesserungen**</t>
  </si>
  <si>
    <t>offen</t>
  </si>
  <si>
    <t>Definitive Umsetzung**</t>
  </si>
  <si>
    <t>* Vorbehältlich anderer Vorgaben der Aufsichtsbehörde.</t>
  </si>
  <si>
    <t>** Vorbehältlich der Stellungnahme der Aufsichtsbehörde.</t>
  </si>
  <si>
    <t>Prüfung der Anforderungen:</t>
  </si>
  <si>
    <t>Erfüllt:</t>
  </si>
  <si>
    <t>nicht erfüllt</t>
  </si>
  <si>
    <t>teilweise erfüllt</t>
  </si>
  <si>
    <t>erfüllt</t>
  </si>
  <si>
    <t>erledigt mit Restrisiken</t>
  </si>
  <si>
    <t>erledigt</t>
  </si>
  <si>
    <t>Wichtigste verbleibende Restrisiken und offene Punkte</t>
  </si>
  <si>
    <t>[Text]</t>
  </si>
  <si>
    <t>Technische Risiken:</t>
  </si>
  <si>
    <t>Behördenzugriff Ausland:</t>
  </si>
  <si>
    <t>Weitere Risiken:</t>
  </si>
  <si>
    <t>Wichtigste noch zu treffende Massnahmen</t>
  </si>
  <si>
    <t>* Weitere Details sind den jeweiligen Beilagen zu entnehmen.</t>
  </si>
  <si>
    <t>** Im Rahmen der DSFA wurde nur der Umstand der Auslagerung in die Cloud und die damit neu ausgelösten Datenbearbeitungen beurteilt, nicht die ausgelagerte Datenbearbeitung an sich.</t>
  </si>
  <si>
    <t>Beteiligte Stellen, Rückfragen</t>
  </si>
  <si>
    <t>Ansprechpartner InfoSec:</t>
  </si>
  <si>
    <t>Ansprechpartner Informatik:</t>
  </si>
  <si>
    <t>Externer technischer Berater:</t>
  </si>
  <si>
    <t>Externer Rechtsberater:</t>
  </si>
  <si>
    <t xml:space="preserve">Rückfragen sind zu richten an: </t>
  </si>
  <si>
    <t>[Name, Telefon, E-Mail]</t>
  </si>
  <si>
    <t>Änderungen</t>
  </si>
  <si>
    <t>Datum</t>
  </si>
  <si>
    <t>Worksheet</t>
  </si>
  <si>
    <t>Weitere Felder, Anpassung der Beschreibungen, Index</t>
  </si>
  <si>
    <t>Neu</t>
  </si>
  <si>
    <t>Konkordanztabelle Privatim Merkblatt, neue Anforderung A1.42, A1.22, A1.23</t>
  </si>
  <si>
    <t>Eingefügt B6.15 (Zertifizierungen)</t>
  </si>
  <si>
    <t>Formatierungen</t>
  </si>
  <si>
    <t>Überblick</t>
  </si>
  <si>
    <t>Weitere Mustereinträge</t>
  </si>
  <si>
    <t>Weitere Mustereinträge, Anpassung Risikomatrix (Parametrisierung)</t>
  </si>
  <si>
    <t>Einträge für M365 (Muster), Schwellwert bei Risikomatrix</t>
  </si>
  <si>
    <t>Datenminimierung</t>
  </si>
  <si>
    <t>Sämtliche Verträge und Zusatzvereinbarungen liegen in Textform vor und werden mit dem Provider schriftlich über ein Unterschriftenblatt vereinbart.</t>
  </si>
  <si>
    <t xml:space="preserve"> </t>
  </si>
  <si>
    <r>
      <t xml:space="preserve">Anleitung: </t>
    </r>
    <r>
      <rPr>
        <sz val="9"/>
        <color theme="1"/>
        <rFont val="Calibri"/>
        <family val="2"/>
        <scheme val="minor"/>
      </rPr>
      <t xml:space="preserve">Mit dem Worksheet wird geprüft und dokumentiert, ob die geplante Lösung wie geplant (d.h. unter Berücksichtigung der diversen Massnahmen, die schon umgesetzt sind oder noch umgesetzt werden sollen) die gesetzlichen Anforderungen an eine Cloud-Lösung erfüllt. Es werden insbesondere die Anforderungen des Datenschutzes und des Schutzes von gesetzlichen Geheimnissen berücksichtigt, aber auch weitere Anforderungen, wie die Fähigkeit zur Geschäftsfortführung im Falle eines Ausfalls des Anbieters. Das Formular wird von der jeweils angegebene Stelle vorausgefüllt. In einem Workshop (erfahrungsgemäss dauert dies einen halben Tag) wird das Formular dann gemeinsam durchgegangen und komplettiert. Eine Person protokolliert dies und trägt danach das Ergebnis niach. Ist eine Anforderung nicht oder nur teilweise erfüllt, und soll das so bleiben, so kann das dadurch verbleibende Restrisiko auf dem Rest der Zeile erfasst und getragen werden oder nicht. Ist eine Anforderung erfüllt, ist in kurzen Worten anzugeben warum (ggf. unter Verweis auf die Beschreibung der Lösung im anderen Worksheet). Es wird der </t>
    </r>
    <r>
      <rPr>
        <b/>
        <sz val="9"/>
        <color theme="1"/>
        <rFont val="Calibri"/>
        <family val="2"/>
        <scheme val="minor"/>
      </rPr>
      <t xml:space="preserve">aktuelle Stand der Dinge </t>
    </r>
    <r>
      <rPr>
        <sz val="9"/>
        <color theme="1"/>
        <rFont val="Calibri"/>
        <family val="2"/>
        <scheme val="minor"/>
      </rPr>
      <t>festgehalten, aber wenn eine bestimmte Massnahme, die naturgemäss erst im Implementierungsprojekt oder danach umgesetzt werden kann, beschlossen und dies dokumentiert ist, kann und soll sie berücksichtigt werden.</t>
    </r>
  </si>
  <si>
    <t>Priorität (absteigend):</t>
  </si>
  <si>
    <t>1-5</t>
  </si>
  <si>
    <t>Umgesetzt</t>
  </si>
  <si>
    <t>Rechtsquelle</t>
  </si>
  <si>
    <t>Bemerkungen, Aufgaben</t>
  </si>
  <si>
    <t xml:space="preserve">Datum: </t>
  </si>
  <si>
    <t>Vorausgesetzte Massnahmen</t>
  </si>
  <si>
    <t>Das Organ weiss, welche Services, Optionen, Lizenzen etc. es vom Anbieter in welcher Menge bestellen muss (oder nicht einsetzen sollte), damit es über die nötigen Sicherheitsmassnahmen und Funktionen verfügt, um (i) die in den Risikobeurteilungen vorgesehenen TOMS und sonstigen Massnahmen umsetzen zu können (z.B. Speicherstandorte, Zugriffsbeschränkungen, Schlüssel-Management) und (ii) die Lösung rechtskonform (ggf. mit gewissen tragbaren Restrisiken) betreiben zu können (z.B. Records Management, Support-Unterstützung). Es hat sich mit den Kostenfolgen auseinandergesetzt, hat dieses gegenüber dem Nutzen abgewogen und hat entschieden, was es bestellen will.</t>
  </si>
  <si>
    <t>Das Organ versteht, welche Personendaten der Anbieter im Rahmen seines Services erhebt (z.B. Telemetrie, Nutzungsdaten), für welche Zwecke der Anbieter dies tut, was mit diesen Daten geschieht und wie das Organ diese Datenbearbeitung überwachen, steuern und ggf. ausschalten oder zumindest einschränken kann. Ist dies nicht möglich, versteht es, wie welchen Schutzmassnahmen die Personendaten beim Anbieter unterliegen.</t>
  </si>
  <si>
    <t>Ausstehende IS-Massnahmen umsetzen</t>
  </si>
  <si>
    <t xml:space="preserve">SIK-Vertrag </t>
  </si>
  <si>
    <t>SIK-Vertrag</t>
  </si>
  <si>
    <t>VISCHER</t>
  </si>
  <si>
    <t>"Hinweise und Kontrollen beim Einsatz von Unterauftragsverarbeitern" sowie Anlagen 1 und 2 DPA; Ziff. 3 und 6 Anlage A CTM DPA. Eine Haftung des Anbieters für das Verhalten von Unterauftragnehmer "wie für sein eigenes" ist aber nicht vertraglich vereinbart. Damit ist nicht klar, ob in allen Fällen eines Fehlverhalten des Unterauftragnehmers auch zur Haftung von Microsoft führt.</t>
  </si>
  <si>
    <t>Microsoft haftet selbst für Vertragsverletzungen. Es kann bei einem Fall, den Microsoft selbst nicht zu verantworten hat, wohl aber ein Unterauftragnehmer eine Diskussion darüber geben, ob Microsoft haftet. Allerdings ist die Haftung von Microsoft ohnehin stark begrenzt. Ein besonderes Zusatzrisiko sehen wir hier nicht.</t>
  </si>
  <si>
    <t>Die irische Gesellschaft Microsoft Ireland Operations Limited ist Vertragspartei ("Formlatt für Unterschriften für das Programm"; Ziff. 1 Anlage A CTM DPA)</t>
  </si>
  <si>
    <t>"Prüfung der Einhaltung" DPA; Ziff. 8 Anlage A CTM DPA. Microsoft verspricht, Prüfungen durch qualifizierte, unabhängige Dritte durchführen zu lassen, die von Microsoft ausgewählt und bezahlt werden. Weitere Prüfungen sind nur, aber immerhin dann möglich, wenn die EU SCC oder das anwendbare Datenschutzrecht dies erfordert. Der Kunde kann zumindest in diesen Fällen also eine Prüfung fordern. Als effektive ergänzende Massnahme sind zudem Security Audits der Konsolen-Einstellungen denkbar.</t>
  </si>
  <si>
    <t xml:space="preserve">Das Restrisiko besteht letztlich darin, dass MS ihre Services nicht mehr erbringt. Als Fallback sieht Attachment 2 des DPA vor, dass bei Vertragsende Microsoft auf Wunsch des Kunden alle Personendaten entweder löscht oder zurückgeben muss. Damit ist der Datenzugang mindestens im Falle des Exits vereinbart. </t>
  </si>
  <si>
    <t>Eine ausdrückliche Zusicherung fehlt. Für einen jederzeitigen Zugang zu den Daten sprechen tendenziell: i) Ziff. 4 MBSA ("Onlinedienste funktionieren in Übereinstimmung mit der anwendbaren Vereinbarung zum Servicelevel") und ii) Buchst. H CTM Konzernvertrag ("Im Falle einer Kündigung werden keine neuen Beitritte angenommen, aber ein bestehender Beitritt bleibt für die Laufzeit dieses Beitritts gültig und unterliegt diesem Vertrag."). Dagegen spricht tendenziell Ziff. 7 Anlage A CTM DPA ("Wenn Microsoft einen Onlinedienst aus aufsichtsrechtlichen Gründen kündigt, erhalten Kunden eine Gutschrift über alle im Voraus für den Zeitraum nach der Kündigung bezahlten Beträge"). Abgesehen von den juristischen Argumenten spricht für den jederzeitigen Zugang, dass wir über die Konsole und entsprechende Adminrechte die Möglichkeit haben, die Verfügbarkeiten zu prüfen und zu überwachen.</t>
  </si>
  <si>
    <t>"Richtlinie für zulässige Nutzung" Lizenzbestimmungen for Onlinedienste (https://bit.ly/3qx2t7KMLTerms). Darin heisst es: "Verstöße gegen die Richtlinie für zulässige Verwendung in diesem Abschnitt können zur Aussetzung des Onlinedienstes führen. Wenn Microsoft den Onlinedienst aussetzt, setzt Microsoft den Onlinedienst nur so weit aus, wie dies vernünftigerweise erforderlich ist. Sofern Microsoft nicht der Ansicht ist, dass eine unverzügliche Aussetzung erforderlich ist, wird Microsoft vor Aussetzung eines Onlinedienstes eine angemessene Benachrichtigung verschicken."</t>
  </si>
  <si>
    <t>Unter Umständen ist die 180-tägige Kündigungsfrist für den Anbieterwechsel und die damit verbundenen Herausforderungen (z.B. Datenmigration) zu kurz, weil zwischen Kündigung und Initiierung des Exits noch eine gewisse Zeit vergeht, der Exit aber 180 Tage braucht. Allerdings hält Microsoft die Daten noch bis 90 Tage nach Vertragsende bereit.</t>
  </si>
  <si>
    <t>"Prüfung der Einhaltung" DPA; mangels vertraglicher Vereinbarung von Prüfstandards sind aktuell erfüllte Standards nicht auch für die Zukunft gewährleistet</t>
  </si>
  <si>
    <t>Es ist aus unserer Sicht jedoch davon auszugehen, dass der Anbieter aufgrund der Erwartungshaltung der Kunden und des entsprechend hohen Drucks aus dem Markt den bisherigen Prüfstandard wird fortführen müssen.</t>
  </si>
  <si>
    <t xml:space="preserve">Grundsätzlich sind einseitige Vertragsänderungen ausgeschlossen (Ziff. 11 Bst. j MBSA; "Beschränkungen der Aktualisierungen" CTM DPA). Neue Features, Ergänzungen oder zugehörige Software müssen nicht genutzt werden ("Anwendbare DPA-Bestimmungen und -Aktualisierungen" DPA; "Neue Features, Ergänzungen oder zugehörige Software" CTM DPA). Dies schliesst aber nicht aus, dass durch die Nutzung neuer Features automatisch geänderte/ungenügende Regeln zur Anwendung gelangen. </t>
  </si>
  <si>
    <t>Wir müssen durch entsprechende Massnahmen sicherstellen, dass neue Features oder Services nicht unkontrolliert zum Einsatz kommen. So haben wir das Restrisiko im Griff.</t>
  </si>
  <si>
    <t>Eine solche Regelung besteht nicht.</t>
  </si>
  <si>
    <t>Eine Vereinbarung zum Führen von Verhandlungen in guten Treuen besteht zwar nicht. Der Anbieter verfolgt jedoch eine etablierte Praxis, wonach er bei Notwendigkeit von Anpassungen aus gesetzlichen Gründen solche Anpassungen akzeptiert werden. Darum ist das Risiko, dass wir nötige Anpassungen nicht erreichen, relativ gering.</t>
  </si>
  <si>
    <t xml:space="preserve">Der Anbieter ist berechtigt, das Angebot aufgrund neuer gesetzlicher Anforderungen und auch aus wirschaftlich angemessenen Gründen anzupassen (Ziff. 7 Anlage A CTM DPA; "Anwendbare DPA-Bestimmungen und -Aktualisierungen" DPA; "Behördliche Vorschriften und Verpflichtungen" CTM DPA). Der Anbieter informiert mindestens 12 Monate im Voraus, bevor wesentliche Features und Funktionalitäten entfernt oder Microsoft Azure-Dienste eingestellt werden. Eine Vorankündigung kann ausbleiben, wenn eine Ausnahme der Vorankündigungspflicht des Anbieters vorliegt (sichterheitsrelevante, rechtliche oder systemleistungsbedingte Gründe). </t>
  </si>
  <si>
    <t>Zum Restrisiko (Text)</t>
  </si>
  <si>
    <t>Dass eine auch uns betreffende Anpassung erforderlich wäre, die zudem nicht hinreichend angekündigt werden könnte, ist nach unserer Ansatz äusserst unwahrscheinlich, da das Anbieten von Services wie dem vorliegenden in der Regel nicht reguliert ist oder Anpassungen der Regulierungen, die solches bewirken, lange Vorlaufzeiten haben. Es würde frühzeitig bekannt, dass Microsoft ihre Services anpassen muss.</t>
  </si>
  <si>
    <t xml:space="preserve">Der Anbieter ist zu einer ordentlichen Kündigung innert 180 Tagen berechtigt. Besondere Bestimmungen zur Weiterführung des Vertrags bestehen nicht. Darüber hinaus wird der Vertrag jeweils für eine 3-Jahres-Periode geschlossen. </t>
  </si>
  <si>
    <t>Das Organ hat eine Stelle definiert und festgelegt, wer diese dem Anbieter meldet, damit der Anbieter Meldungen betr. sicherheitsrelevante Zwischenfälle (inkl. Data Breaches) zustellen kann. Das Organ hat sichergestellt, dass diese Stelle sie unverzüglich bearbeitet und die nötigen Massnahmen einleiten kann.</t>
  </si>
  <si>
    <t>Basis für die Beurteilung ist der SIK-Vertrag vom Juni 2022. Die Referenzen müssen angepasst werden, wenn stattdessen ein EA verwendet werden sollte.</t>
  </si>
  <si>
    <t>Schadenskategorie</t>
  </si>
  <si>
    <t>Geringfügig / 1</t>
  </si>
  <si>
    <t>Überschaubar / 2</t>
  </si>
  <si>
    <t>Substanziell / 3</t>
  </si>
  <si>
    <t>Gross / 4</t>
  </si>
  <si>
    <t>Diskriminierung in einem Teilbereich seines Lebens (z.B. an der Arbeitsstelle durch Kollegen)</t>
  </si>
  <si>
    <t>Diskriminierung im gesamten Lebensumfeld</t>
  </si>
  <si>
    <t>Blossstellung in einem Teilbereich seines Lebens (z.B. im beruflichen Umfeld)</t>
  </si>
  <si>
    <t>Blossstellung im gesamten Lebensumfeld</t>
  </si>
  <si>
    <t>Rufschädigung</t>
  </si>
  <si>
    <t>Rufschädigung in einem Teilbereich seines Lebens (z.B. im beruflichen Umfeld)</t>
  </si>
  <si>
    <t>Rufschädigung im gesamten Lebensumfeld</t>
  </si>
  <si>
    <t>Freiheitsentzug</t>
  </si>
  <si>
    <t>Freiheitsentzug von einigen Minuten</t>
  </si>
  <si>
    <t>Freiheitsentzug von einigen Stunden</t>
  </si>
  <si>
    <t>Freiheitsentzug von 24-48 Stunden</t>
  </si>
  <si>
    <t>Längerer Freiheitsentzug</t>
  </si>
  <si>
    <t>Gefahr für Leib und Leben</t>
  </si>
  <si>
    <t>Gefahr einer leichten Körperverletzung</t>
  </si>
  <si>
    <t>Lebensgefahr, Gefahr einer schweren Körperverletzung</t>
  </si>
  <si>
    <t>Sachbeschädigung</t>
  </si>
  <si>
    <t>Sachschaden von CHF 5'000 und mehr</t>
  </si>
  <si>
    <t>Sachschaden an von CHF 50'000 und mehr</t>
  </si>
  <si>
    <t>Sachschaden von CHF 250'000 und mehr</t>
  </si>
  <si>
    <t>Geheimnisoffenbarung hat Auswirkungen auf einen Teilbereich seines Lebens</t>
  </si>
  <si>
    <t>Geheimnisoffenbarung hat Auswirkungen auf sein gesamtes Leben</t>
  </si>
  <si>
    <t>Existenzgefährdung</t>
  </si>
  <si>
    <t>Ein Monatsgehalt</t>
  </si>
  <si>
    <t>Mehrere Monatsgehälter</t>
  </si>
  <si>
    <t>Jahresgehalt oder Verlust der gesamten persönlichen finanziellen Werte</t>
  </si>
  <si>
    <t xml:space="preserve">Gesellschaftliche oder wirtschaftliche Nachteile </t>
  </si>
  <si>
    <t>Keine bzw. sehr geringe Auswirkungen im täglichen Leben</t>
  </si>
  <si>
    <t xml:space="preserve">Beeinträchtigung der Datenschutz- oder Grundrechte </t>
  </si>
  <si>
    <t>Die gesetzlichen Vorgaben werden verletzt, aber es hat dies keine weiteren negativen Folgen für den Betroffenen</t>
  </si>
  <si>
    <t>Die gesetzlichen Vorgaben werden verletzt, und es hat dies weitere negative Folgen für den Betroffenen</t>
  </si>
  <si>
    <t>Weniger als ein Monatsgehalt</t>
  </si>
  <si>
    <t>Gross</t>
  </si>
  <si>
    <t>Substanziell</t>
  </si>
  <si>
    <t>Überschaubar</t>
  </si>
  <si>
    <t>Geringfügig</t>
  </si>
  <si>
    <t>Auswirkungen haben Nachteile für den Betroffenen im täglichen Leben
Einschränkungen im Beruf
Einschränkungen im Verkehr mit Behörden</t>
  </si>
  <si>
    <t>Auswirkungen sind spürbar und führen zu kleinen Einschränkungen, Nachteilen
Spürbare Auswirkungen im Amtsverkehr oder im Beruf</t>
  </si>
  <si>
    <t>Auswirkungen haben grosse Nachteile auf den Betroffenen und ggf. auf sein persönliches Umfeld (z.B. Familie)
Arbeitsplatzverlust</t>
  </si>
  <si>
    <t>Das unheimliche Gefühl des Betroffenen, dass der Staat oder ein Dritter Daten auch über ihn sammelt, ohne dass er Hinweise darauf hat</t>
  </si>
  <si>
    <t>Das auf konkreten Hinweisen basierende unheimliche Gefühl des Betroffenen, dass der Staat oder ein Dritter unberechtigterweise über ihn Daten gesammelt hat
Unheimliches Gefühl, dass der Staat zwar möglicherweise berechtigterweise Daten sammelt, die betroffene Person aber nichts dagegen tun kann (Ohnmachtsgefühl) oder erfahren kann, was das für Daten sind</t>
  </si>
  <si>
    <t>Das auf konkreten Hinweisen basierende Befürchtung des Betroffenen, dass ein Dritter ihn falsch einstuft, dies Dritten weitergibt und dies gewichtige negative Folgen für ihn hat
Das auf konkreten Hinweisen basierende Befürchtung des Betroffenen, dass der Staat ihn unberechtigterweise als Bedrohung einstuft</t>
  </si>
  <si>
    <t>Die auf konkreten Hinweisen basierende Angst des Betroffenen, dass der Dritte gegen ihn unberechtigterweise Schritte unternehmen will, gegen die er sich schwer wehren können wird
Die auf konkreten Hinweisen basierende Angst des Betroffenen, dass der Staat gegen ihn unberechtigterweise Schritte unternehmen will</t>
  </si>
  <si>
    <t xml:space="preserve">Einseitige Leistungsanpassungen (inklusive Reduktion von Service Levels oder die Einstellung von Services) sind dem Anbieter nur erlaubt, wenn (i) eine gesetzliche oder behördliche Vorgabe dies erfordert oder (ii) er dies mit der ihm zustehenden Kündigungsfrist bzw. auf Ende der fixen Vertragslaufzeit vorankündigt. In jedem Fall ist eine solche Änderung frühzeitig dem Organ mitzuteilen, damit es seine Konsequenzen ziehen kann. Hier nicht gemeint sind einseitige Vertragsänderungen. </t>
  </si>
  <si>
    <t>Einseitige Vertragsanpassungen sind dem Anbieter nur erlaubt, wenn (i) eine gesetzliche oder behördliche Vorgabe dies erfordert oder (ii) er dies mit der ihm zustehenden Kündigungsfrist bzw. auf Ende der fixen Vertragslaufzeit vorankündigt. In jedem Fall ist eine solche Änderung frühzeitig dem Organ mitzuteilen, damit es seine Konsequenzen ziehen kann. Hier nicht gemeint sind einseitige Leistungsanpassungen.</t>
  </si>
  <si>
    <t>Einige kleinere Anpassungen (in den Anforderungen, der Darstellung), zwei zusätzliche Spalten am Ende</t>
  </si>
  <si>
    <t>Zusätzliche Tabelle mit Angaben für Folgenschwere; kleinere redaktionelle Ergänzungen</t>
  </si>
  <si>
    <t xml:space="preserve">In diesem Arbeitsblatt wird eine Beschreibung der Lösung abgefragt und zwar bezüglich jener Punkte, die für eine Beurteilung des Vorhabens aus Sicht der Compliance und des Risikos erforderlich ist. Es kann in der Beschreibung auf weiterführende Unterlagen verwiesen werden. In der Beschreibung werden auch Angaben zum Anbieter und zu den von ihm angebotenen Services abgefragt (sind mehrere Anbieter parallel im Einsatz, kann auch dies abgebildet werden). Die Services ergeben zusammen mit den von der Institution selbst beigesteuerten oder sonst beschafften Komponenten das, was wir hier als "Lösung" bezeichnen. Das Arbeitsblatt erlaubt ferner die Erstellung einer einfachen Schutzbedarfsanalyse. Die Beschreibung der Lösung wird nach und nach von allen Stakeholdern ausgefüllt. Dieses Arbeitsblatt dient dem Überblick und soll sicherstellen, dass nichts vergessen geht, was für die Beurteilung aus Compliance- und Risikosicht wichtig ist. Wenn ein bestimmtes Thema in einem spezifischen Projektdokument genauer abgehandelt wird, dann hat dieses Dokument Vorrang und es genügt, in diesem Arbeitsblatt darauf zu verweisen (Beispiel: Wird ein ISDS-Konzept mit Schutzbedarfsanalyse erstelllt, braucht diese nicht im vorliegenden Arbeitsblatt wiederholt zu werden). </t>
  </si>
  <si>
    <r>
      <t xml:space="preserve">Um ein Cloud-Vorhaben auf die Einhaltung der rechtlichen Anforderungen und Risiken zu prüfen, muss definiert werden, worum es dabei geht. Hierbei sind zwei Konstellationen möglich: Bei </t>
    </r>
    <r>
      <rPr>
        <b/>
        <sz val="11"/>
        <color theme="1"/>
        <rFont val="Calibri"/>
        <family val="2"/>
        <scheme val="minor"/>
      </rPr>
      <t>Variante 1</t>
    </r>
    <r>
      <rPr>
        <sz val="11"/>
        <color theme="1"/>
        <rFont val="Calibri"/>
        <family val="2"/>
        <scheme val="minor"/>
      </rPr>
      <t xml:space="preserve"> geht es um eine bestehende Datenbearbeitung, welche an sich geprüft und für zulässig befunden ist, die nun aber in die Cloud verlagert werden soll. Hierbei ist nur, aber immerhin die Compliance und das Risiko der Verlagerung in die Cloud zu prüfen (einschliesslich etwaiger zusätzlicher Datenbearbeitungen, zu denen es deswegen kommen kann). Die ursprüngliche Datenbearbeitung als solches muss nicht nochmals geprüft werden. Das gilt für alle nachfolgenden Arbeitsblätter. Ein Beispiel ist die Einführung von M365 von Microsoft: Elektronische Kommunikation und Ablagen gibt es schon seit je her. Nun werden sie auf neuer technologischer Basis durchgeführt. Bei </t>
    </r>
    <r>
      <rPr>
        <b/>
        <sz val="11"/>
        <color theme="1"/>
        <rFont val="Calibri"/>
        <family val="2"/>
        <scheme val="minor"/>
      </rPr>
      <t>Variante 2</t>
    </r>
    <r>
      <rPr>
        <sz val="11"/>
        <color theme="1"/>
        <rFont val="Calibri"/>
        <family val="2"/>
        <scheme val="minor"/>
      </rPr>
      <t xml:space="preserve"> wird eine völlig neue Anwendung eingeführt (z.B. ein Spital, das eine neue Analysemethode einführt), was bedeutet, dass mit vorliegendem Werkzeug die gesamte Datenbearbeitung geprüft werden muss, nicht nur der Umstand, dass die Anwendung in der Cloud stattfindet.</t>
    </r>
  </si>
  <si>
    <t>Rechtsgrundlagenanalyse</t>
  </si>
  <si>
    <t>Weitere technische Dokumente</t>
  </si>
  <si>
    <t>Wie das Arbeitsblatt "Beschreibung der Lösung" zeigt, braucht es für ein Cloud-Vorhaben noch diverse weitere Dokumente, wie z.B. ein Exit-Konzept, ein Notfall-Konzept oder ein Konzept, wie die Cloud-Lösung benutzt werden darf. Diese zählen wir hier nicht einzeln auf, sondern verweisen auf das Arbeitsblatt "Beschreibung der Lösung" und "Prüfung der Anforderungen", wo diese abgefragt werden.</t>
  </si>
  <si>
    <t>ISDS-Konzept nach HERMES</t>
  </si>
  <si>
    <t>Quelle, falls bereits vorhanden:</t>
  </si>
  <si>
    <t>B5.00</t>
  </si>
  <si>
    <r>
      <t xml:space="preserve">Um die Massnahmen zur Gewährleistung der Sicherheit, des Daten- und Geheimnisschutzes und der Weiterführung des Geschäftsbetriebs sinnvoll festlegen zu können, muss zuerst das für den Schutz der diversen von der Lösung betroffenen oder dafür verwendeten Elemente (also die Daten, die Komponenten der Lösung und andere Elemente) erfordeliche Schutzniveau definiert werden. Die verfügbaren Schutzstufen und ihre Bedeutung stehen unten (und können angepasst werden). Können bestimmte Daten unterschiedlich heikle Daten enthalten, muss sich die Schutzstufe an den schutzbedürftigsten Daten ausrichten. Es ist zudem jeweils zu berücksichtigen, in wessen Interesse die Beurteilung erfolgt. Das ist jeweils unterschiedlich. Die Schutzbedarfsanalyse sollte vom Projektleiter erstellt werden, aber der Inhalt und die Beurteilung muss </t>
    </r>
    <r>
      <rPr>
        <b/>
        <sz val="9"/>
        <color theme="1"/>
        <rFont val="Calibri"/>
        <family val="2"/>
        <scheme val="minor"/>
      </rPr>
      <t xml:space="preserve">vom Dateneigner </t>
    </r>
    <r>
      <rPr>
        <sz val="9"/>
        <color theme="1"/>
        <rFont val="Calibri"/>
        <family val="2"/>
        <scheme val="minor"/>
      </rPr>
      <t xml:space="preserve">und </t>
    </r>
    <r>
      <rPr>
        <b/>
        <sz val="9"/>
        <color theme="1"/>
        <rFont val="Calibri"/>
        <family val="2"/>
        <scheme val="minor"/>
      </rPr>
      <t xml:space="preserve">vom Prozesseigner </t>
    </r>
    <r>
      <rPr>
        <sz val="9"/>
        <color theme="1"/>
        <rFont val="Calibri"/>
        <family val="2"/>
        <scheme val="minor"/>
      </rPr>
      <t>kommen. Die Datenschutzstelle, der CISO und die Informatik sind zu konsultieren.</t>
    </r>
  </si>
  <si>
    <t xml:space="preserve">Falls ein ISDS-Konzept existiert, wird sie eine Schutzbedarfsanalyse enthalten und es kann hier darauf verwiesen werden. </t>
  </si>
  <si>
    <t>* Anmerkung: Gemeint sind alle von der Lösung verarbeitete Informationen, die sich auf natürliche oder juristische Person beziehen und an deren Schutz diese Dritten ein Interesse haben können. Dies umfasst sowohl Personendaten (auch der Mitarbeiter) als auch durch ein Berufs- oder Amtsgeheimnis geschützte Daten. Daten von Mitarbeitern sind auch erfasst. Bei der Beurteilung des Schutzbedarfs sind alle Beeinträchtigungen zu berücksichtigen, die für diese Dritten (also betroffene Personen) entstehen können.</t>
  </si>
  <si>
    <t>Sicherheitsrelevante Systembeschreibung</t>
  </si>
  <si>
    <t>Bearbeitungsreglement</t>
  </si>
  <si>
    <t>Notfallkonzept</t>
  </si>
  <si>
    <t>Liquidation</t>
  </si>
  <si>
    <t>Einhaltung / Überprüfung der Schutzmassnahmen</t>
  </si>
  <si>
    <t>Test / Abnahme der Informationssicherheits-funktionen</t>
  </si>
  <si>
    <t>Risikoanalyse mit Restrisiken</t>
  </si>
  <si>
    <t>Nebst den erwähnten Risiken ist eine generelle Einschätzung der mit der Lösung verbundenen Risiken durchzuführen und zu dokumentieren. Die wichtigsten verbleibenden Restrisiken sind hier zu nennen und ein Link auf die Risikobeurteilung anzugeben. Es kann hier auf das entsprechende Arbeitsblatt "Risikobeurteilung" verwiesen werden.</t>
  </si>
  <si>
    <t>Es sind mit dem separaten Arbeitsblatt "Prüfung der Anforderungen" die rechtlichen Vorgaben zu prüfen und deren Einhaltung zu dokumentieren (oder ggf. eine Risikobeurteilung vorzunehmen, falls sie nicht eingehalten sind). Die wichtigsten verbleibenden Risiken sind hier zu nennen und ein Link auf das Arbeitsplatt einzufügen.</t>
  </si>
  <si>
    <t>Backup- und BCM-Konzept bzw. Notfallkonzept:</t>
  </si>
  <si>
    <t>8.2 / 5.12</t>
  </si>
  <si>
    <t>15.1.2 / 5.20</t>
  </si>
  <si>
    <t>12.3, 17.1 / 8.13. 5.29</t>
  </si>
  <si>
    <t>6.2, 1 6.2.2 / 8.1, 6.7</t>
  </si>
  <si>
    <t>9.1.1 / 5.15</t>
  </si>
  <si>
    <t>ISO 27002:2013 9.1.1, ISO 27002:2022 5.15</t>
  </si>
  <si>
    <t>ISO 27002:2013 7.1.2, ISO 27002:2022 6.2</t>
  </si>
  <si>
    <t>ISO 27002:2013 7.2.2, ISO 27002:2022 6.3</t>
  </si>
  <si>
    <t>Ausbau der Erläuterungen</t>
  </si>
  <si>
    <t>Ausbau, Einfügen von Referenzspalte zu HERMES und ISO 27002</t>
  </si>
  <si>
    <t>Weitere Anforderungen, Referenzen zu ISO 27002</t>
  </si>
  <si>
    <t>Die Leistungserbringung und die Rahmenbedingungen werden in einem Vertrag festgehalten, der den Nachweis durch Text erlaubt (d.h. auf Papier oder in dokumentierter elektronischer Form). Soweit das anwendbare Recht ausnahmsweise vorschreibt, dass der Vertrag auf Papier geschlossen wird, ist dies erfüllt.</t>
  </si>
  <si>
    <t>Es wurde eine generelle Risikobeurteilung des Vorhabens vorgenommen, in deren Rahmen neben den technischen Risiken (insbesondere betr. Sicherheit) auch die weiteren Risiken (wie z.B. Abhängigkeit) beurteilt und als tragbar erachtet wurden. Vgl. hierzu das separate Arbeitsblatt "Risikobeurteilung".</t>
  </si>
  <si>
    <t>Kenntnis des Rechtsrahmens</t>
  </si>
  <si>
    <t>A1.64</t>
  </si>
  <si>
    <t>Risikobeurteilung (politisch)</t>
  </si>
  <si>
    <t xml:space="preserve">Es wurde eine Beurteilung des Risikos eines ausländischen Behördenzugriffs (Lawful Access). Soweit ein risikobasierter Ansatz als zulässig erachtet wird, wurde die Wahrscheinlichkeit eines ausländischen Behördenzugriffs angesichts der getroffenen Massnahmen als "höchst unwahrscheinlich" (oder noch weniger hoch) erachtet, dass es in der Betrachtungsperiode zu einem solchen Zugriff kommen wird (siehe hierzu etwa die "Methode Rosenthal"). Wird der risikobasierte Ansatz nicht als zulässig erachtet, kam die Beurteilung zum Ergebnis, dass ein ausländischer Behördenzugriffs aufgrund der getroffenen Massnahmen nicht möglich ist. </t>
  </si>
  <si>
    <t>Weder die tatsächliche noch die gefühlte Sensitivität der Lösung oder der bearbeiteten Daten steht dem Vorhaben aus politischen Gründen entgegen. Dies betrifft insbesondere die Frage des Beizugs eines ausländischen Anbieters und das allfällige Bedürfnis nach Wahrung der "digitalen Souveränität".</t>
  </si>
  <si>
    <t>EU SCC mit Schweizer Anpassungen</t>
  </si>
  <si>
    <t>Soweit die Standardvertragsklauseln der Europäischen Kommission (EU SCC) zur Absicherung von Übermittlungen von Personendaten in unsichere Drittländer benutzt werden, kommen diese mit den vom EDÖB am 27. August 2021 kommunizierten Anpassungen zur Anwendung. Bei kantonalen Organen wird anstatt auf den EDÖB auf die kantonale Datenschutzstelle verwiesen. Handelt es sich beim Vertragspartner um eine Gesellschaft in der Schweiz, dem EWR oder UK, so werden die EU SCC normalerweise zwischen diese Gesellschaft und ihren Unterauftragsbearbeitern abgeschlossen, nicht direkt mit dem Organ.</t>
  </si>
  <si>
    <t>Backup- und BCM-Konzept, Notfallkonzept</t>
  </si>
  <si>
    <t xml:space="preserve">Soweit sich mit der Lösung Personendaten oder Informationen, die einer gesetzlichen Geheimnispflicht unterliegen, bearbeiten lässt, ist festgehalten, welche Reglemente und andere Weisungen sowie Handreichungen für den konformen Umgang mit der Lösung aus Sicht des Daten- und des Geheimnisschutzes nötig sind. Es existiert mindestens ein Nutzungskonzept, welches beschreibt, wie die Lösung zu verwenden ist. </t>
  </si>
  <si>
    <t>Nutzungskonzept, Weisungen</t>
  </si>
  <si>
    <t>A1.16</t>
  </si>
  <si>
    <t>Die Leistungspflichten (welche Leistungen wie zu erbringen sind) sind im Vertrag hinreichend definiert. Dies gilt auch für die Service Levels, deren Messung und Sanktionierung von Verletzungen, die Weiterentwicklung der Services (inkl. neuer Funktionalitäten), die Behebung von Fehlern (inkl. Patches) und den Support. Die Wartung und die Einführung neuer Versionen erfolgt so, dass das Organ dabei nicht beeinträchtigt wird (z.B. Wartungsfenster, Einführung von Inkompatibilitäten durch neue Versionen).</t>
  </si>
  <si>
    <t>A2.83</t>
  </si>
  <si>
    <t>Werbung</t>
  </si>
  <si>
    <t xml:space="preserve">Der Vertrag regelt, in welcher Weise der Anbieter mit dem Vertrag bzw. dem Organ Werbung betreiben darf. Werbung und insbesondere die Verwendung von Kennzeichen und Bildern des Organs erfordert die Zustimmung. </t>
  </si>
  <si>
    <t>Es wurde eine Beurteilung der Risiken im technischen Bereich, insbesondere betreffend Informationssicherheit vorgenommen. Hierbei wurden auch die klassischen Angriffswege und Schwachstellen berücksichtigt (OWASP, MITRE ATTACK). Es wurden die angesichts der ermittelten Risiken nötigen Massnahmen definiert und deren Umsetzung geplant. Alle identifizierten Risiken wurden unter Vorbehalt der Umsetzung dieser Massnahmen als tragbar erachtet.</t>
  </si>
  <si>
    <t xml:space="preserve">Das Organ prüft die Funktionsfähigkeit der Datensicherung und der weiteren Massnahmen zur Sicherstellung der Geschäftsfortführung bzw. das Notfallkonzept regelmässig (z.B. quartalsweise). </t>
  </si>
  <si>
    <t>Es wird Privaten ein Online-Zugriff auf Personendaten anderer Personen gewährt</t>
  </si>
  <si>
    <t>Vermischen oder Kombinieren von Personendaten aus mehreren Prozessen</t>
  </si>
  <si>
    <t>Extensive Bearbeitung (grosse Datenmengen einer Person oder Daten einer Vielzahl von Personen)</t>
  </si>
  <si>
    <t>Unklarheit betreffend die Einhaltung der gesetzlichen Vorschriften</t>
  </si>
  <si>
    <t>Ein etwaiger Widerspruch betroffener Personen kann oder soll nicht bzw. nicht immer befolgt werden</t>
  </si>
  <si>
    <t>Es liegen Daten von besonders schutzbedürftigen Personen vor, auch wenn diese Daten nicht sensibel sind</t>
  </si>
  <si>
    <t>Es kommt zu einem Profiling (d.h. automatisierte Bewertung einer Person) oder einer Profilbildung</t>
  </si>
  <si>
    <t>Es werden Daten über Drahtlosverbindungen übertragen, deren Sicherheit nicht bereits geprüft worden sind</t>
  </si>
  <si>
    <t>Es werden Daten auf RFID-Chips oder von den betroffenen Personen auf sich getragenen Datenträgern gespeichert</t>
  </si>
  <si>
    <t>Bitte anwendbares Datenschutzrecht konsultieren!</t>
  </si>
  <si>
    <r>
      <t>Erhöhte Risiken</t>
    </r>
    <r>
      <rPr>
        <sz val="11"/>
        <color theme="1"/>
        <rFont val="Calibri"/>
        <family val="2"/>
        <scheme val="minor"/>
      </rPr>
      <t xml:space="preserve"> (kann eine Vorabkontrolle erfordern)?</t>
    </r>
  </si>
  <si>
    <r>
      <rPr>
        <b/>
        <sz val="9"/>
        <color theme="1"/>
        <rFont val="Calibri"/>
        <family val="2"/>
        <scheme val="minor"/>
      </rPr>
      <t>Anleitung:</t>
    </r>
    <r>
      <rPr>
        <sz val="9"/>
        <color theme="1"/>
        <rFont val="Calibri"/>
        <family val="2"/>
        <scheme val="minor"/>
      </rPr>
      <t xml:space="preserve"> Nachfolgend findet sich eine Liste der möglichen Risikofaktoren betreffend den Schutz der Persönlichkeit und die Grundrechte der betroffenen Personen im Hinblick auf die jeweilige Bearbeitung. Markieren Sie die jeweils vorliegenden mit einer "1" und beschreiben Sie knapp, wie der Risikofaktor in Bezug auf die betroffenen Personen zum Tragen kommen könnte. Diese Analyse nach Risikofaktoren hilft bei der Beurteilung der Risiken. Wo das anwendbare Datenschutzrecht eine Vorabkontrolle durch die Aufsichtsbehörde vorschreibt, wird diese in der Regel davon abhängig gemacht, ob das Vorhaben erhöhte Risiken für die betroffenen Personen mit sich bringen. Das ist in der Regel der Fall, wenn ein oder mehrere der nachfolgenden Risikofaktoren gegeben ist. Das wird am Ende der Tabelle angezeigt.</t>
    </r>
  </si>
  <si>
    <t>Eine Wiederherstellung der Daten ist mit erheblichen Problemen oder Kosten verbunden</t>
  </si>
  <si>
    <t>Eine Datenschutzverletzung hätte für betroffene Personen spürbare nachteilige Folgen</t>
  </si>
  <si>
    <t>Der Ausfall der Lösung von mehr als einem Arbeitstag hätte gravierende Folgen für die Auftragserfüllung des Organs</t>
  </si>
  <si>
    <t>Der Wiederbeschaffungswert etwaiger Infrastruktur ist hoch</t>
  </si>
  <si>
    <r>
      <t>Bearbeitung von besonders schützenswerten Daten</t>
    </r>
    <r>
      <rPr>
        <vertAlign val="superscript"/>
        <sz val="11"/>
        <color theme="1"/>
        <rFont val="Calibri"/>
        <family val="2"/>
        <scheme val="minor"/>
      </rPr>
      <t>1)</t>
    </r>
    <r>
      <rPr>
        <sz val="11"/>
        <color theme="1"/>
        <rFont val="Calibri"/>
        <family val="2"/>
        <scheme val="minor"/>
      </rPr>
      <t xml:space="preserve"> oder sonst Personendaten mit erhöhtem Schutzbedarf (z.B. einem gesetzlichen oder besonderen vertraglichen Geheimnisschutz unterliegende Daten)</t>
    </r>
  </si>
  <si>
    <t>Einschätzung des Beurteilers des Risikos:</t>
  </si>
  <si>
    <t>Ergebnis der Konsultation der Datenschutzbehörde (soweit erforderlich):</t>
  </si>
  <si>
    <t>Empfohlene, noch zu treffende Anpassungen:</t>
  </si>
  <si>
    <t>Vorhaben insgesamt nicht nachteilig</t>
  </si>
  <si>
    <t>Vorhaben insgesamt nachteilig</t>
  </si>
  <si>
    <t>[Begründung]</t>
  </si>
  <si>
    <t>Begründung der Interessenabwägung:</t>
  </si>
  <si>
    <r>
      <t>Abwägung aus Sicht der betroffenen Personen:</t>
    </r>
    <r>
      <rPr>
        <b/>
        <vertAlign val="superscript"/>
        <sz val="11"/>
        <color theme="0"/>
        <rFont val="Calibri"/>
        <family val="2"/>
        <scheme val="minor"/>
      </rPr>
      <t>6)</t>
    </r>
  </si>
  <si>
    <r>
      <t>Wiederholung der DSFA (vorbehalten vorheriger Änderungen):</t>
    </r>
    <r>
      <rPr>
        <b/>
        <vertAlign val="superscript"/>
        <sz val="11"/>
        <color theme="0"/>
        <rFont val="Calibri"/>
        <family val="2"/>
        <scheme val="minor"/>
      </rPr>
      <t>7)</t>
    </r>
  </si>
  <si>
    <r>
      <rPr>
        <vertAlign val="superscript"/>
        <sz val="9"/>
        <color theme="1"/>
        <rFont val="Calibri"/>
        <family val="2"/>
        <scheme val="minor"/>
      </rPr>
      <t>7)</t>
    </r>
    <r>
      <rPr>
        <sz val="9"/>
        <color theme="1"/>
        <rFont val="Calibri"/>
        <family val="2"/>
        <scheme val="minor"/>
      </rPr>
      <t xml:space="preserve"> Typischerweise beträgt der Wiederbewertungszeitraum drei Jahre.</t>
    </r>
  </si>
  <si>
    <r>
      <rPr>
        <vertAlign val="superscript"/>
        <sz val="9"/>
        <color theme="1"/>
        <rFont val="Calibri"/>
        <family val="2"/>
        <scheme val="minor"/>
      </rPr>
      <t>6)</t>
    </r>
    <r>
      <rPr>
        <sz val="9"/>
        <color theme="1"/>
        <rFont val="Calibri"/>
        <family val="2"/>
        <scheme val="minor"/>
      </rPr>
      <t xml:space="preserve"> Eine DSFA erfordert normalerweise keine Interessenabwägung, doch viele Datenschutzbehörden verlangen sie im Bereich von Cloud-Anwendungen. Sie verlangen, dass die Cloud-Lösung insgesamt für die betroffenen Personen nicht nachteilig sein darf, d.h. die etwaigen zusätzlichen Risiken (gegenüber der bisherigen Situation ohne Cloud-Lösung oder mit einer "traditionellen" Lösung) durch zusätzlich Vorteile (z.B. höhere Sicherheit, mehr Nutzen) aufgewogen werden müssen. Dies ist hier kurz darzulegen.</t>
    </r>
  </si>
  <si>
    <t>A1.65</t>
  </si>
  <si>
    <t>Das Vorhaben (und insbesondere die Auslagerung an den Cloud-Anbieter) ist insgesamt für die betroffenen Personen nicht nachteilig, d.h. etwaige zusätzliche Risiken beim Gang in die Cloud werden durch entsprechende Chancen oder reduzierte Risiken anderer Art mindestens wettgemacht (z.B. höhere Gesamtsicherheit, dafür theoretisches Risiko eines ausländischen Behördenzugriffs). Diese Interessenabwägung wurde unter Beachtung aller Umstände beurteilt und dokumentiert (z.B. in der DSFA).</t>
  </si>
  <si>
    <t>Vorhaben nicht nachteilig für betroffene Personen</t>
  </si>
  <si>
    <t>Weitere Risikofaktoren, Anpassung der Erläuterungen, Einfügen einer Interessenabwägung am Ende</t>
  </si>
  <si>
    <t>Unheimliches Gefühl, Chilling Effect, Angst</t>
  </si>
  <si>
    <t xml:space="preserve">Gefühl der unheimlichen Erfahrung, Chilling Effect, Angst </t>
  </si>
  <si>
    <r>
      <t>Fehlende/unzureichende gesetzliche Grundlage</t>
    </r>
    <r>
      <rPr>
        <vertAlign val="superscript"/>
        <sz val="11"/>
        <color theme="1"/>
        <rFont val="Calibri"/>
        <family val="2"/>
        <scheme val="minor"/>
      </rPr>
      <t>3)</t>
    </r>
  </si>
  <si>
    <r>
      <t>Vorgaben der Auslandsbekanntgabe nicht befolgt</t>
    </r>
    <r>
      <rPr>
        <vertAlign val="superscript"/>
        <sz val="11"/>
        <color theme="1"/>
        <rFont val="Calibri"/>
        <family val="2"/>
        <scheme val="minor"/>
      </rPr>
      <t>3)</t>
    </r>
  </si>
  <si>
    <r>
      <t>Grundsatz der Datenrichtigkeit nicht befolgt</t>
    </r>
    <r>
      <rPr>
        <vertAlign val="superscript"/>
        <sz val="11"/>
        <color theme="1"/>
        <rFont val="Calibri"/>
        <family val="2"/>
        <scheme val="minor"/>
      </rPr>
      <t>3)</t>
    </r>
  </si>
  <si>
    <r>
      <t>Grundsatz von Treu und Glauben nicht befolgt</t>
    </r>
    <r>
      <rPr>
        <vertAlign val="superscript"/>
        <sz val="11"/>
        <color theme="1"/>
        <rFont val="Calibri"/>
        <family val="2"/>
        <scheme val="minor"/>
      </rPr>
      <t>3)</t>
    </r>
  </si>
  <si>
    <r>
      <t>Grundsatz der Verhältnismässigkeit nicht befolgt</t>
    </r>
    <r>
      <rPr>
        <vertAlign val="superscript"/>
        <sz val="11"/>
        <color theme="1"/>
        <rFont val="Calibri"/>
        <family val="2"/>
        <scheme val="minor"/>
      </rPr>
      <t>3)</t>
    </r>
  </si>
  <si>
    <r>
      <t>Grundsatz der Zweckbindung nicht befolgt</t>
    </r>
    <r>
      <rPr>
        <vertAlign val="superscript"/>
        <sz val="11"/>
        <color theme="1"/>
        <rFont val="Calibri"/>
        <family val="2"/>
        <scheme val="minor"/>
      </rPr>
      <t>3)</t>
    </r>
  </si>
  <si>
    <r>
      <t>Grundsatz der Transparenz nicht befolgt</t>
    </r>
    <r>
      <rPr>
        <vertAlign val="superscript"/>
        <sz val="11"/>
        <color theme="1"/>
        <rFont val="Calibri"/>
        <family val="2"/>
        <scheme val="minor"/>
      </rPr>
      <t>3)</t>
    </r>
  </si>
  <si>
    <r>
      <rPr>
        <vertAlign val="superscript"/>
        <sz val="9"/>
        <color theme="1"/>
        <rFont val="Calibri"/>
        <family val="2"/>
        <scheme val="minor"/>
      </rPr>
      <t>3)</t>
    </r>
    <r>
      <rPr>
        <sz val="9"/>
        <color theme="1"/>
        <rFont val="Calibri"/>
        <family val="2"/>
        <scheme val="minor"/>
      </rPr>
      <t xml:space="preserve"> Hier geht es um die Verletzung der gesetzlichen Vorgaben an sich, auch wenn diese im konkreten Fall keine tatsächlichen Nachteile mit sich bringen. Es ist also zu prüfen, wie wahrscheinlich eine Datenschutzverletzung als solche ist. Auch diese können gewichtet werden. Gemäss untenstehender Tabelle ist als Folgenschwere eine "3" vorzusehen, wenn eine solche Datenschutzverletzung als solche keine weiteren negativen Folgen für die betroffenen Personen hat. Haben sie negative Folgen, ist betreffend die Folgenschwere von einer "4" auszugehen. Es ist weiter zu beachten, dass die betreffen Datenbearbeitung unabhängig von dieser DSFA auf ihre Konformität mit dem Datenschutzrecht zu beurteilen ist. </t>
    </r>
  </si>
  <si>
    <t>Zugriff durch Unbefugte, Geheimnisoffenbarung</t>
  </si>
  <si>
    <t>Unangebrachte Beeinflussung einer Person</t>
  </si>
  <si>
    <t xml:space="preserve">Politische Nachteile </t>
  </si>
  <si>
    <t>Das Rollen- und Berechtigungskonzept legt dar, welche Rollen und Berechtigungen im Rahmen der Lösung vorgesehen sind, wie diese vergeben, entzogen und überprüft werden. Das Konzept folgt dem "Need-to-know"-Prinzip. Das Konzept umschreibt auch die Mechanismen zur Authentisierung, Autorisierung und zum Logging. Dies kann durch das ISDS-Konzept abgedeckt sein.</t>
  </si>
  <si>
    <t>R8.20</t>
  </si>
  <si>
    <t>Wahrung politischer Vorgaben</t>
  </si>
  <si>
    <t>Verlust der digitalen Souveränität</t>
  </si>
  <si>
    <t>Durch die Wahl eines ausländischen Anbieters entsteht eine Abhängigkeit von einem Unternehmen, welches dem Recht und möglicherweise den Interessen eines fremden Staates folgt bzw. sich dem Einfluss der Schweiz entziehen kann. Damit verbunden ist ein Kontrollverlust der Schweiz und der Schweizer Legislative, Exekutive und Judikative.</t>
  </si>
  <si>
    <t>Politische oder aufsichtsrechtliche Einflussnahme und Folgen; Reputationsschäden.</t>
  </si>
  <si>
    <t>Ausländische Einflussnahme und Folgen; innenpolitische Einflussnahme und Folgen; Reputationsschäden.</t>
  </si>
  <si>
    <t>A1.53</t>
  </si>
  <si>
    <t>A1.54</t>
  </si>
  <si>
    <t>Protokollierung</t>
  </si>
  <si>
    <t>Soweit das anwendbare Datenschutzecht ein Bearbeitungsreglement vorschreibt (z.B. Art. 6 DSV) existiert ein solches. Hinweis: Unter Umständen kann die vorliegende Dokumentation als solches dienen.</t>
  </si>
  <si>
    <t>A1.66</t>
  </si>
  <si>
    <t>Risiko nachrichtendienstlicher Ausspähung</t>
  </si>
  <si>
    <t>Erweiterung um politisches Risiko</t>
  </si>
  <si>
    <t xml:space="preserve">Kategorien der betroffenen Personen (natürliche/juristische) und Daten: </t>
  </si>
  <si>
    <t>Wo kommen sie in der Lösung vor?</t>
  </si>
  <si>
    <t>Betroffene Person</t>
  </si>
  <si>
    <t>Hier muss aufgelistet werden, welche Daten die Lösungen wo verwendet (Personendaten und Daten von Dritten, welche der Geheimhaltung unterliegen), weil dies auch für die Schutzbedarfsanalyse benötigt wird. Hierbei ist nach den einzelnen Funktionen der Lösung zu unterscheiden, falls sie verschiedene Anwendungen bzw. Funktionen unterstützt. Die Tabelle kann beliebig erweitert werden.</t>
  </si>
  <si>
    <t>Kategorien von Daten</t>
  </si>
  <si>
    <t>Arten oder Kategorien von Daten</t>
  </si>
  <si>
    <t>* Anmerkung: Gemeint sind sämtliche Komponenten, die zum Aufbau und Betrieb der Lösung extern oder intern erforderlich sind oder eingesetzt werden sollen. Hier spiegelt sich der Schutzbedarf aus den beiden oberen Schutzbedarfsanalysen (B5.02 und B5.03) wieder, soweit die dortigen Daten von einer Komponente hier bearbeitet werden. Es können hier aber auch weitere Aspekte berücksichtigt werden, die nichts mit dem Schutzbedarf der Daten selbst zu tun haben (z.B. Verfügbarkeit einer Komponente an sich).</t>
  </si>
  <si>
    <t>Das Organ hat eine hinreichende Rechtsgrundlage für die Einführung der Lösung und die Verwendung des Service. Diese Rechtsgrundlage ist dokumentiert (z.B. im Rahmen einer Rechtsgrundlagenanalyse), einschliesslich der Vorgaben für eine Auftragsbearbeitung gemäss anwendbarem Datenschutzrecht (zu der es in Cloud-Vorhaben regelmässig kommt). Die Rechtsgrundlage deckt auch die weiteren Datenbearbeitungen ab, zu denen es neben der "Hauptbearbeitungen" kommt (z.B. Auswertung der Nutzung der Lösung auf Ebene der Benutzer). Sind eine Bearbeitung besonders schützenswerter Personendaten, automatisierte Einzelentscheide oder ein Profilen geplant, so sind die ggf. erhöhten Anforderungen an die Rechtsgrundlage erfüllt. Soweit besondere gesetzliche Anforderungen auch für die Bearbeitung von Daten juristischer Personen bestehen (im Bund künftig z.B. Art. 57r ff. nRVOG), sind auch diese erfüllt.</t>
  </si>
  <si>
    <t>Verhältnismässigkeit</t>
  </si>
  <si>
    <t>PCM 1, Rechtmässigkeit</t>
  </si>
  <si>
    <t>ISG</t>
  </si>
  <si>
    <t>ISO 27002:2013 7.1.1, ISO 27002:2022 6.1, ISG</t>
  </si>
  <si>
    <t>Das Organ hat eine Schutzbedarfsanalyse vorgenommen, in welchem es den erforderlichen Grad an Vertraulichkeit, Integrität, Verfügbarkeit und Nachvollziehbarkeit der relevanten Schutzobjekte (d.h. die bearbeiteten Personendaten, die von einem gesetzlichen Geheimnis betroffene Informationen, eigene geheime Informationen und weiteren Komponenten der Lösung) festgelegt hat.</t>
  </si>
  <si>
    <t>PCM 2.4, Rechtmässigkeit, Zweckbindung, Verhältnismässigkeit</t>
  </si>
  <si>
    <t>Rechtmässigkeit, Zweckbindung, Verhältnismässigkeit</t>
  </si>
  <si>
    <t xml:space="preserve">Das Organ versteht, wie der Service Inhalte bearbeitet und welche Möglichkeiten der Service selbst bietet, diese Bearbeitung zu steuern (z.B. durch System-Policies, Fristen, Berechtigungen). </t>
  </si>
  <si>
    <t>Datenexportschutz</t>
  </si>
  <si>
    <t>Das Organ versteht, welche der Länder, aus welchen Zugriffe erfolgen oder in welches Personendaten oder andere Inhalte übermittelt werden können, aus Schweizer Sicht über keinen angemessenen Datenschutz verfügen.</t>
  </si>
  <si>
    <t>Die Auswahl und Selektion des Anbieters erfolgte unter Einhaltung etwaiger vergaberechtlicher Vorgaben.</t>
  </si>
  <si>
    <t>PCM 2.8, Datensicherheit</t>
  </si>
  <si>
    <t>Art. 4 DSV, Datensicherheit</t>
  </si>
  <si>
    <t>Art. 6 DSV, Datensicherheit</t>
  </si>
  <si>
    <t>ISO 27002:2013 17.1, ISO 27002:2022 5.29, Datensicherheit</t>
  </si>
  <si>
    <t>Es wurde geprüft, ob die Schutzobjekte (vgl. Schutzbedarfsanalyse) durch nachrichtendienstliche Ausspähung erheblich gefährdet sind. In diesem Fall wurde eine entsprechende Einschätzung vorgenommen, die zum Ergebnis gekommen ist, dass die getroffenen Massnahmen ausreichenden Schutz bieten (vgl. z.B. den sog. RINA-Prozess, d.h. die Risikomanagementmethode des ISB zur Reduktion nachrichtendienstlicher Ausspähung).</t>
  </si>
  <si>
    <t xml:space="preserve">Der Anbieter verpflichtet sich, im Falle einer Übermittlung von Personendaten in andere Länder die Vorgaben des DSG oder der DSGVO einzuhalten (z.B. Verwendung der EU SCC mit Schweizer Erweiterungen), soweit er hierzu nicht ohnehin verpflichtet ist. </t>
  </si>
  <si>
    <t>Der Vertragspartner befindet sich in der Schweiz oder im EWR, da dies das Risiko eines Behördenzugriffs aus den USA oder einem anderen Land ohne angemessenen Datenschutz reduziert.</t>
  </si>
  <si>
    <t>Geheimnisschutz</t>
  </si>
  <si>
    <t>Der Anbieter verpflichtet sich in Bezug auf Inhalte des Organs zur Geheimhaltung. Die Verpflichtung zum Treffen Sicherheitsmassnahmen oder Zweckbindung genügt nicht. Diese Verpflichtung muss mindestens so lange gelten, wie ein Geheimhaltungsinteresse besteht. Sie muss auf alle Mitarbeiter und Unterauftragnehmer mit Zugang zu Inhalten des Kunden im Klartext überbunden werden. Die Geheimhaltungspflicht darf einen Vorbehalt für den Fall vorsehen, dass der Anbieter gesetzlich zur Offenlegung der Inhalte verpflichtet ist. Die Fälle, in denen eine Bekanntgabe an Dritte ohne Anweisung des Organs erfolgen kann, sind jedoch abschliessend zu definieren. Der Anbieter hat die Anwendbarkeit des gesetzlichen Geheimnisses zur Kenntnis zu nehmen (z.B. durch eine Erwähnung im Vertrag).</t>
  </si>
  <si>
    <t>ISO 27002:2013 18.2.3, ISO 27002:2022 8.8, 5.36, Datensicherheit</t>
  </si>
  <si>
    <t>PCM 2.7, Datensicherheit</t>
  </si>
  <si>
    <t>Datensicherheit, Geheimnisschutz</t>
  </si>
  <si>
    <t>Schutzniveau bei Eigennutzung von Inhalten</t>
  </si>
  <si>
    <t>Andere Eigennutzungen durch den Anbieter</t>
  </si>
  <si>
    <t>Eigennutzung von Inhalten durch den Anbieter</t>
  </si>
  <si>
    <t xml:space="preserve">Soweit der Anbieter Inhalte des Kunden für eigene Zwecke nutzen kann oder bezüglich dieser Inhalte sonst als eigenständiger oder gemeinsamer Verantwortlicher gilt, gelten die im Rahmen der Auftragsbearbeitung vereinbarten Massnahmen zum Schutz der Inhalte (Massnahmen der Datensicherheit, Kontrolle über den Beizug von Unterauftragsnehmern, Prüfrechte etc.) analog. </t>
  </si>
  <si>
    <t xml:space="preserve">Der Anbieter darf Inhaltsdaten des Kunden nicht für eigene oder fremde Zwecke bearbeiten oder sonst verwenden, es sei denn, dies ist im Vertrag ausdrücklich so vereinbart und das Organ darf dies so vereinbaren (weil es eine gesetzliche Grundlage dafür hat oder eine Ausnahme greift). Ausnahmen sind u.a. gesetzliche oder behördliche Herausgabepflichten und Fälle, in denen die Eigennutzung für den Service zwingend erforderlich (z.B. Training eines KI-Modells), sie ausdrücklich vereinbart ist und die Persönlichkeit und Grundrechte der betroffenen Personen angemessen geschützt ist (z.B. durch geprüfte vorherige Anonymisierung oder Pseudonymisierung). </t>
  </si>
  <si>
    <t>Der Anbieter darf andere Personendaten als Inhaltsdaten des Kunden (z.B. bei der Nutzung anfallende Mitarbeiterdaten) ebenfalls nicht für eigene oder fremde Zwecke bearbeiten, es sei denn, dies ist im Vertrag ausdrücklich so vereinbart und das Organ darf dies so vereinbaren (weil es eine gesetzliche Grundlage dafür hat oder eine Ausnahme greift) oder die betroffene Person hat im Einzefall gegenüber dem Anbieter ihre Einwilligung erteilt (z.B. Zusendung von Informationen). Um eine etwaige Einwilligung darf nicht aktiv geworben werden und das Organ kann nicht damit beauftragt werden, diese einzuholen; ferner muss die Bearbeitung dergestalt sein, dass auch das öffentliche Organ sie auf Basis einer Einwilligung durchführen dürfte. Die Persönlichkeit und Grundrechte der betroffenen Personen muss angemessen geschützt sein (z.B. durch geprüfte vorherige Anonymisierung oder Pseudonymisierung).</t>
  </si>
  <si>
    <t>Der Service sieht Mechanismen vor, mit welchen das Organ den Zugang seiner eigenen Mitarbeiter (und etwaiger Dritter, aber nicht seitens des Anbieters) auf die Inhalte und Funktionen des Services in der nötigen Granularität kontrollieren und steuern kann.</t>
  </si>
  <si>
    <t>PCM 2.2, Datensicherheit, Geheimnisschutz</t>
  </si>
  <si>
    <t>PCM 2.3, ISO 27002:2013 10.1.1, ISO 27002:2022 8.24, Datensicherheit, Geheimnisschutz</t>
  </si>
  <si>
    <t>ISO 27002:2013 10.1.1, ISO 27002:2022 8.24, Datensicherheit, Geheimnisschutz</t>
  </si>
  <si>
    <t>Der Service erlaubt es dem Organ, die im Zusammenhang damit zu erwartenden Betroffenenrechte (Auskunft, Löschung, Korrektur, Weitergabesperren, Portabilität) zu erfüllen. Ob das Organ die Betroffenenrechte richtig umsetzt, wird nicht hier geprüft.</t>
  </si>
  <si>
    <t>Datenrichtigkeit</t>
  </si>
  <si>
    <t>ISO 27002:2013 12.3, 176.1, ISO 27002:2022 8.13, 5.29, Datensicherheit</t>
  </si>
  <si>
    <t>PCM 2.2, Datenexportschutz, Datensicherheit, Geheimnisschutz</t>
  </si>
  <si>
    <t xml:space="preserve">Es existiert ein Konzept, welches den externen Zugriff auf die Services und die Lösung umschreibt und festhält, was unter welchen Bedingungen erlaubt ist. Dies umfasst einerseits Zugriffe durch Benutzer (z.B. mobil arbeitende Mitarbeiter oder auch Dritte) und andererseits Zugriffe durch andere Anwendungen (vom Organ, Anbieter oder Dritten, d.h. die auf die Services zugreifen bzw. mit ihnen Daten austauschen können). </t>
  </si>
  <si>
    <t>Arbeitsgesetz, Verhältnismässigkeit</t>
  </si>
  <si>
    <t>Rechtmässigkeit, Verhältnismässigkeit</t>
  </si>
  <si>
    <t>Soweit das anwendbare Recht ein ISDS-Konzept (und weitere Dokumente zum Datenschutz oder für die Informationssicherheit) in einer bestimmten Form oder mit bestimmten Inhalten vorschreibt, wurde es dementsprechend erstellt. Es beschreibt die Lösung und legt dar, wie die Informationssicherheit und der Datenschutz sichergestellt wird. Diese Punkte werden vorliegend separat abgefragt.</t>
  </si>
  <si>
    <t>Es ist definiert, wie die Services des Anbieters und die weiteren Teile der Lösung zu konfigurieren und sonst "einzustellen" sind, damit sie die funktionalen Anforderungen erfüllen sowie die Vorgaben aus dem ISDS-Konzept (d.h. aus dem Datenschutz und der Informationssicherheit). Diese Parametrisierung und Konfiguration ist schriftlich dokumentiert. Die beteiligten Stakeholder haben es geprüft und bestätigt.</t>
  </si>
  <si>
    <t>Es ist definiert, ob und welche externen Genehmigungen (z.B. Vorabkontrolle der Datenschutzaufsicht, Genehmigung durch eine bestimmte vorgesetzte Behörde) erforderlich sind, zu welchem Zeitpunkt diese Stellen begrüsst werden sollen, wer dafür verantwortlich ist und was in dieser Hinsicht geplant ist.</t>
  </si>
  <si>
    <t>Es ist definiert, ob und welche internen Gremien (z.B. Mitarbeitervertretungen) in Bezug auf die Lösung allenfalls zu begrüssen sind und wie und durch wen das geschehen soll.</t>
  </si>
  <si>
    <t>ISO 27002:2013 12.4.1, ISO 27002:2022 8.15, Datensicherheit, Geheimnisschutz</t>
  </si>
  <si>
    <t>ISO 27002:2013 16.1.1, ISO 27002:2022 5.24, Datensicherheit, Geheimnisschutz</t>
  </si>
  <si>
    <t>A4.39</t>
  </si>
  <si>
    <t>Es wurde eine Datenschutz-Folgenabschätzung (DSFA) durchgeführt, die nach Anwendung der umgesetzten oder geplanten Massnahmen keine hohen Risiken für betroffene Personen vorsieht. In diesem Zusammenhang wurde auch die Einhaltung der Bearbeitungsgrundsätze einschliesslich der Rechtmässigkeit der Datenbearbeitung geprüft (was in die Beurteilung der Risiken eingeflossen ist). Vgl. hierzu das Arbeitsblatt "DSFA". Die DSFA deckt (i) die Auslagerung an den Anbieter ab und (ii) die geplanten Datenbearbeitungen selbst, soweit sie neu oder gegenüber heute in relevanter Weise verändert werden.</t>
  </si>
  <si>
    <t>Externe Stelle für den Betrieb</t>
  </si>
  <si>
    <t xml:space="preserve">Soweit das Organ die Implementierung und den Betrieb der Lösung nicht an eine externe Stelle ausgelagert hat, ist festgelegt, wer intern welche Aufgaben übernehmen soll (mind. für alle nachfolgend definierten Aufgaben), welche personellen Massnahmen hierzu erforderlich sind, einschliesslich Massnahmen zur Ausbildung dieser Personen (z.B. Schulung und Zertifizierung durch den Anbieter). </t>
  </si>
  <si>
    <t>Weitere Bemerkungen:</t>
  </si>
  <si>
    <t>[Kommentare]</t>
  </si>
  <si>
    <t>Daten Dritter (inkl. Mitarbeiter)*</t>
  </si>
  <si>
    <t>Geprüfte Alternativen:</t>
  </si>
  <si>
    <t>[Kürzel]</t>
  </si>
  <si>
    <t>[Konzern-Beitritt; Buchst. A und G CTM Konvernvertrag; XXX hat keine Tochtergesellschaften.]</t>
  </si>
  <si>
    <t>Der Vertrag sieht Werbung nicht vor.</t>
  </si>
  <si>
    <t xml:space="preserve">"Art der Datenverarbeitung; Eigentumsverhältnisse" DPA; Microsoft nutzt Daten über die Benutzung ihrer Services für eigene Zwecke (Statistik, Service-Verbesserungen); gemäss dem DPA vom September 2022 werden diese Daten vorgängig pseudonymisiert. Es ist umstritten, inwiefern ein öffentliches Organ Microsoft die Auswertung von Mitarbeiterdaten für eigene Zwecke erlauben darf. </t>
  </si>
  <si>
    <t>Die Auswertung von Mitarbeiterdaten durch Microsoft erfolgt zwar für Zwecke von Microsoft, jedoch nicht für personenbezogene Zwecke und nur pseudonymisiert. Eine Verwendung für Marketingzwecke ist vertraglich untersagt ("Art der Datenverarbeitung; Eigentumsverhältnisse" DPA). Das erscheint ein tragbarer Eingriff.</t>
  </si>
  <si>
    <t>[Dies ist in im Arbeitsblatt "Beschreibung der Lösung", Position B1.07 definiert]</t>
  </si>
  <si>
    <t>[Text zur Begründung des Restrisikos]</t>
  </si>
  <si>
    <t>[Patientendaten]</t>
  </si>
  <si>
    <t>[Mitarbeiterdaten (Accounts)]</t>
  </si>
  <si>
    <t>[Mitarbeiterdaten (in Kommunikation und Arbeitsprodukten)]</t>
  </si>
  <si>
    <t>[Daten weiterer natürlicher Personen (in Kommunikation und Arbeitsprodukten)]</t>
  </si>
  <si>
    <t>[Mitarbeiterdaten (Nutzung)]</t>
  </si>
  <si>
    <t>[Kommunikation (Betrieb)]</t>
  </si>
  <si>
    <t>[Kommunikation (HR)]</t>
  </si>
  <si>
    <t>[Kommunikation (Geschäftszahlen)]</t>
  </si>
  <si>
    <t>[Unternehmensprojekte]</t>
  </si>
  <si>
    <t>[Wissenschaftliche Studien]</t>
  </si>
  <si>
    <t>[Daten zur Infrastruktur]</t>
  </si>
  <si>
    <t>[Systemdaten (Accounts, Logs etc.)]</t>
  </si>
  <si>
    <t>[Kein Schaden bei Datenleck]</t>
  </si>
  <si>
    <t>[Begrenzter/überschau-barer Schaden]</t>
  </si>
  <si>
    <t>[Beachtlicher Schaden]</t>
  </si>
  <si>
    <t>[Schaden gefährdet die Unternehmensexistenz]</t>
  </si>
  <si>
    <t>[Fehler verursachen irreparablen Schaden]</t>
  </si>
  <si>
    <t>[RTO* = 4 Stunden]</t>
  </si>
  <si>
    <t>[Alle Aktivitäten müssen nachvollziehbar sein]</t>
  </si>
  <si>
    <t>[Wichtige Aktivitäten müssen nachvollziehbar sein]</t>
  </si>
  <si>
    <t>[RTO* = 24 Stunden]</t>
  </si>
  <si>
    <t>[Fehler können Schaden verursachen]</t>
  </si>
  <si>
    <t>[Fehler können noch korrigiert werden]</t>
  </si>
  <si>
    <t>[RTO* = 72 Stunden]</t>
  </si>
  <si>
    <t>[Aktivitäten müssen nicht nachvollziehbar sein]</t>
  </si>
  <si>
    <t>[Aktivitäten sollen anonym bleiben]</t>
  </si>
  <si>
    <t>[Keine Zeitvorgabe]</t>
  </si>
  <si>
    <t>[Fehler sind grds. Folgenlos]</t>
  </si>
  <si>
    <t>[Geo Schweiz (nur für Datenspeicherung "at rest", nicht für Zugriffe; diese können aus der ganzen Welt erfolgen)]</t>
  </si>
  <si>
    <t>[Ist grundsätzlich möglich; keine Verwendung von "Customer Lockbox", jedoch erhalten die Mitarbeiter von Microsoft auch ohne Lockbox nur dann Zugriff, wenn sie dies für die Zwecke des Vertrags erforderlich ist; wir beabsichtigen in diesem Zusammenhang keinen Bezug von Support-Unterstützung von Microsoft]</t>
  </si>
  <si>
    <t>[150 Tage (ergibt sich aus der Ankündigungsfrist für neue Unterauftragsbearbeiter); wir werden zudem rechtzeitig vor dem Auslaufen des Vertrags eine Verlängerung sicherstellen]</t>
  </si>
  <si>
    <t xml:space="preserve">[Siehe Projektplan, [Link]]
</t>
  </si>
  <si>
    <t>[Diese wird in das bestehende SOC integriert. Entsprechende Kontrollen sind gerade in der Erarbeitung.]</t>
  </si>
  <si>
    <t>[Diese ist hier nicht relevant, da die Systeme nur festhalten oder aufbewahren, was ihnen an Daten übermittelt wird. Eine inhaltliche Kontrolle findet nicht statt.]</t>
  </si>
  <si>
    <t>[Patienten-, Mitarbeiter- und Drittdaten]</t>
  </si>
  <si>
    <t>[Kalender/Terminverwaltung der Mitarbeiter]</t>
  </si>
  <si>
    <t>[Auswertung der Nutzung der Services durch Microsoft (pseudonymisiert)]</t>
  </si>
  <si>
    <t>[Kommunikation über und mit diesen Dritten (Mail, Teams, Sharepoint)]</t>
  </si>
  <si>
    <t>[Sicherstellung der Datensicherheit und des Betriebs (inkl. IAM)]</t>
  </si>
  <si>
    <t>[Kommunikation intern und extern (Mail, Teams, Sharepoint)]</t>
  </si>
  <si>
    <t>[Kommunikation über Patienten mit Gesundheitspersonen (Mail, Teams, Sharepoint)]</t>
  </si>
  <si>
    <t>[Kommunikation mit Patienten (Mail, Teams, Sharepoint)]</t>
  </si>
  <si>
    <t>[Mitarbeiterdaten]</t>
  </si>
  <si>
    <t>[Mitarbeiterdaten (Account-Daten)]</t>
  </si>
  <si>
    <t>[Daten von Dritten]</t>
  </si>
  <si>
    <t>[Mitarbeiterdaten (Nutzung der Lösung)]</t>
  </si>
  <si>
    <t>[Mitarbeiterdaten (Kommunikation)]</t>
  </si>
  <si>
    <t>[Mitarbeiterdaten (Arbeitsprodukte)]</t>
  </si>
  <si>
    <t>[Daten von Dritten (Kommunikation, Arbeitsprodukte)]</t>
  </si>
  <si>
    <t>[Normale Personendaten, besonders schützenswerte Daten]</t>
  </si>
  <si>
    <t>[Normale Personendaten]</t>
  </si>
  <si>
    <t>[Besonders schützenswerte Daten, Berufsgeheimnis]</t>
  </si>
  <si>
    <t>[Mitarbeiter]</t>
  </si>
  <si>
    <t>[Patienten]</t>
  </si>
  <si>
    <t>[Dritte]</t>
  </si>
  <si>
    <t>[Adressdaten, geschäftliche Kommunikation (Text, Video, Ton), Termine]</t>
  </si>
  <si>
    <t>[E-Mails, Kalendereinträge, Videositzungen, Chats, Dateien]</t>
  </si>
  <si>
    <t>[E-Mails, Kalendereinträge, Videositzungen, Dateien]</t>
  </si>
  <si>
    <t>[Account-Daten, Handy-Nummer]</t>
  </si>
  <si>
    <t>[Adressdaten, geschäftliche Kommunikation (Text, Video, Ton), Termine]]</t>
  </si>
  <si>
    <t>[Adressdaten, geschäftliche Kommunikation (Text, Video, Ton), Befunde, Termine]</t>
  </si>
  <si>
    <t>[Peter Muster]</t>
  </si>
  <si>
    <t>[Spital XYZ]</t>
  </si>
  <si>
    <t>[M365]</t>
  </si>
  <si>
    <t>Beauftragter operativer Dienstleister, Vertrag mit dem Dienstleister:</t>
  </si>
  <si>
    <t>[Firmenname, Ort; der Vertrag ist abrufbar unter [Link]]</t>
  </si>
  <si>
    <t xml:space="preserve">Soweit das Organ die Implementierung oder den Betrieb der Lösung (z.B. SOC) an eine externe Stelle ausgelagert hat, ist mit ihr ein angemessener, schriftlicher Vertrag abgeschlossen worden, der insbesondere ihre Verantwortlichkeiten regelt und den für solche Aufträge üblichen Vorgaben des Organs entspricht (z.B. Geheimhaltungsverpflichtung, Verpflichtung zur angemessenen Datensicherheit sowie Vereinbarung eines gesetzeskonformen ADV, soweit die externe Stelle Personendaten bearbeitet). </t>
  </si>
  <si>
    <t>A1.17</t>
  </si>
  <si>
    <t>Gesamtverantwortung</t>
  </si>
  <si>
    <t>Gesamtverantwortung definiert</t>
  </si>
  <si>
    <t>Interne Stelle, die für die Lösung und Daten gesamtverantwortlich ist:</t>
  </si>
  <si>
    <t>Es ist die Stelle, die intern die Gesamtverantwortung für die Lösung und die damit bearbeiteten Daten hat (Eigner der Lösung und der Daten). Dies kann eine einzelne Person sein oder ein Gremium sein. Es sind dies nicht die Stellen, die die Lösung in der Praxis umsetzen, betreiben oder einsetzen und in diesem Bereich natürlich ebenfalls verantwortlich sind, dass dies richtig getan wird. Der Eigner ist derjenige, der letztlich die Entscheide betreffend die Lösung treffen muss, auch wenn es weitere, übergeordnete Gremien gibt, deren Genehmigung er ebenfalls abholen muss.</t>
  </si>
  <si>
    <t>B3.09</t>
  </si>
  <si>
    <t>Aufbewahrung, Archivierung:</t>
  </si>
  <si>
    <t xml:space="preserve">Hier ist zu umschreiben, welche Aufbewahrungspflichten und -fristen für die Daten (einschliesslich Dokumente) gelten. Diese sind manuell oder automatisiert umzusetzen. Anzugeben ist auch, ob bestimmte zu löschende Daten einem staatlichen Archiv angeboten werden müssen. </t>
  </si>
  <si>
    <t xml:space="preserve">Innerhalb des Organs hat eine Person oder ein Gremium die Gesamtverantwortung für die Lösung, und diese Stelle ist als Eigner der Lösung und der Daten bestimmt und dokumentiert. Jene Stellen, die die Lösung implementieren oder betreiben (z.B. Informatik) oder im täglichen Betrieb für ihre Arbeit benutzen kommen nicht in Frage, da sie ausführen.  </t>
  </si>
  <si>
    <r>
      <rPr>
        <b/>
        <sz val="9"/>
        <color theme="1"/>
        <rFont val="Calibri"/>
        <family val="2"/>
        <scheme val="minor"/>
      </rPr>
      <t>Anleitung:</t>
    </r>
    <r>
      <rPr>
        <sz val="9"/>
        <color theme="1"/>
        <rFont val="Calibri"/>
        <family val="2"/>
        <scheme val="minor"/>
      </rPr>
      <t xml:space="preserve"> Bevor die Lösung implementiert werden kann, muss gemäss Art. 22 revDSG und diversen kantonalen Datenschutzgesetzen in bestimmten Situationen (insbesondere dann, wenn ein hohes Risiko vorliegen könnte) mittels einer Datenschutz-Folgenabschätzung (DSFA) abgeklärt werden, ob die Bearbeitung von Personendaten unbeabsichtigte nachteilige Folgen für die betroffenen Personen oder eine Verletzung von deren Grundrechten verursachen könnte und ob daher zusätzliche Massnahmen erforderlich sind, um Eintrittswahrscheinlichkeit und Schwere dieser Nachteile bzw. der Verletzung auf ein tragbares Mass zu senken. Eine DSFA beinhaltet (i) eine systematische Beschreibung der Datenbearbeitung, (ii) eine Beurteilung der Notwendigkeit und Verhältnismässigkeit der Bearbeitung in Hinblick auf den angestrebten Zweck, (iii) eine Beurteilung der Risiken für die Persönlichkeits- und Grundrechte der betroffenen Personen sowie (iv) die Massnahmen, die gegen diese Risiken vorgesehen sind. Achtung: In den Kantonen wird nicht immer dasselbe unter einer DSFA verstanden. Das vorliegende Formular soll die Durchführung einer DSFA erleichtern. Aus Praktikabilitätsgründen wurde die offizielle Reihenfolge der Schritte geändert; es wird zunächst auf die Massnahmen nach (iv) eingegangen, bevor die verbleibenden Risiken nach (iii) analysiert werden. Die verbleibenden Risiken vor dem Treffen der Massnahmen einzuschätzen bringt keinen wirklichen Mehrwert, daher wird darauf verzichtet. Im Rahmen der in diversen Kantonen erforderlichen Vorabkontrolle durch die Datenschutzbehörde wird insbesondere geprüft, ob die getroffenen Massnahmen geeignet sind und genügen, um die Risiken für die betroffenen Personen auf ein tragbares Mass zu reduzieren. Darum ist die DSFA auch für diese Prüfung wichtig. In der Regel wird eine DSFA durch den Dateneigner, nicht die Datenschutzstelle, erstellt und stellt somit die Einschätzung des Dateneigners dar (praktischerweise wird die Datenschutzstelle den Dateneigner durch das Formular durchführen). Der interne Datenschutzbeauftragte wird nur aber immerhin konsultiert. Die DSFA ist nur in Bezug auf die neuen oder geänderten Aspekte der Datenbearbeitung vorzunehmen (sofern für die Datenbearbeitung bereits eine DSFA gemacht worden ist); allenfalls sind mehrere DSFA parallel durchzuführen. Die DSFA ist ggf. Teil des ISDS-Konzepts; es besteht eine Wechselwirkung, da sich aus der DSFA ergibt, was an weiteren Massnahmen erforderlich ist, was wiederum ins ISDS-Konzept kommt.</t>
    </r>
  </si>
  <si>
    <t>[ISDS-Konzept [falls die Beschreibung nicht genügt]]</t>
  </si>
  <si>
    <t>DSFA:**</t>
  </si>
  <si>
    <t>Gesamtverantwortung:</t>
  </si>
  <si>
    <t>[Geschäftsleitung]</t>
  </si>
  <si>
    <t>Aufsplittung Datensicherheitsrisiken</t>
  </si>
  <si>
    <t>Anpassung Erläuterung</t>
  </si>
  <si>
    <r>
      <t xml:space="preserve">Die Prüfung der rechtlichen Anforderungen und der Risiken eines Cloud-Vorhabens erfordert die Mitwirkung aller Stakeholder. Es wird vorliegend davon ausgegangen, dass die Institution nebst dem Projekteigner über einen </t>
    </r>
    <r>
      <rPr>
        <b/>
        <sz val="11"/>
        <color theme="1"/>
        <rFont val="Calibri"/>
        <family val="2"/>
        <scheme val="minor"/>
      </rPr>
      <t xml:space="preserve">Projektleiter </t>
    </r>
    <r>
      <rPr>
        <sz val="11"/>
        <color theme="1"/>
        <rFont val="Calibri"/>
        <family val="2"/>
        <scheme val="minor"/>
      </rPr>
      <t xml:space="preserve">verfügt und fachliche Unterstützung durch die </t>
    </r>
    <r>
      <rPr>
        <b/>
        <sz val="11"/>
        <color theme="1"/>
        <rFont val="Calibri"/>
        <family val="2"/>
        <scheme val="minor"/>
      </rPr>
      <t>Informatik</t>
    </r>
    <r>
      <rPr>
        <sz val="11"/>
        <color theme="1"/>
        <rFont val="Calibri"/>
        <family val="2"/>
        <scheme val="minor"/>
      </rPr>
      <t xml:space="preserve">, die </t>
    </r>
    <r>
      <rPr>
        <b/>
        <sz val="11"/>
        <color theme="1"/>
        <rFont val="Calibri"/>
        <family val="2"/>
        <scheme val="minor"/>
      </rPr>
      <t>Rechtsabteilung</t>
    </r>
    <r>
      <rPr>
        <sz val="11"/>
        <color theme="1"/>
        <rFont val="Calibri"/>
        <family val="2"/>
        <scheme val="minor"/>
      </rPr>
      <t xml:space="preserve">, den </t>
    </r>
    <r>
      <rPr>
        <b/>
        <sz val="11"/>
        <color theme="1"/>
        <rFont val="Calibri"/>
        <family val="2"/>
        <scheme val="minor"/>
      </rPr>
      <t xml:space="preserve">Datenschutz </t>
    </r>
    <r>
      <rPr>
        <sz val="11"/>
        <color theme="1"/>
        <rFont val="Calibri"/>
        <family val="2"/>
        <scheme val="minor"/>
      </rPr>
      <t xml:space="preserve">und den Verantwortlichen für </t>
    </r>
    <r>
      <rPr>
        <b/>
        <sz val="11"/>
        <color theme="1"/>
        <rFont val="Calibri"/>
        <family val="2"/>
        <scheme val="minor"/>
      </rPr>
      <t xml:space="preserve">Informationssicherheit </t>
    </r>
    <r>
      <rPr>
        <sz val="11"/>
        <color theme="1"/>
        <rFont val="Calibri"/>
        <family val="2"/>
        <scheme val="minor"/>
      </rPr>
      <t xml:space="preserve">(CISO). Je nach Institution sind auch andere Stakeholder zu involvieren. Der Lead für die Komplettierung der Arbeitsblätter liegt typischerweise beim Projektleiter, nicht bei den Fachstellen. Die Ausnahme ist die DSFA. Dabei muss immer klar sein, wer die </t>
    </r>
    <r>
      <rPr>
        <b/>
        <sz val="11"/>
        <color theme="1"/>
        <rFont val="Calibri"/>
        <family val="2"/>
        <scheme val="minor"/>
      </rPr>
      <t xml:space="preserve">Gesamtverantwortung </t>
    </r>
    <r>
      <rPr>
        <sz val="11"/>
        <color theme="1"/>
        <rFont val="Calibri"/>
        <family val="2"/>
        <scheme val="minor"/>
      </rPr>
      <t>trägt.</t>
    </r>
  </si>
  <si>
    <t>Risiko ausländischer Behördenzugriff und ausländischen Rechts (inkl. Risiko nachrichtendienstlicher Ausspähung):</t>
  </si>
  <si>
    <t>Mangelnde Sicherheit des Anbieters (Vertraulichkeit)</t>
  </si>
  <si>
    <t>Mangelnde Sicherheit des Anbieters (Integrität)</t>
  </si>
  <si>
    <t>Mangelnde Sicherheit des Anbieters (Verfügbarkeit)</t>
  </si>
  <si>
    <t>Mangelnde eigene Sicherheit (Vertraulichkeit)</t>
  </si>
  <si>
    <t>Mangelnde eigene Sicherheit (Integrität)</t>
  </si>
  <si>
    <t>Mangelnde eigene Sicherheit (Verfügbarkeit)</t>
  </si>
  <si>
    <t>Bei Fragen wenden Sie sich an die Beratungsstelle
Ihres Vertrauens oder an dataprivacy@vischer.com</t>
  </si>
  <si>
    <t>Zweite Beurteilungsrunde</t>
  </si>
  <si>
    <t>ISO 27002:2013 14.1.1, 14.1.2, 14.1.3</t>
  </si>
  <si>
    <t>ISO 27002:2013 12.1.3 / ISO 27002:2022 8.6</t>
  </si>
  <si>
    <t>ISO 27002:2013 12.4.1, 12.4.2, 12.4.3, ISO 27002:2022 8.15, Datensicherheit, Geheimnisschutz</t>
  </si>
  <si>
    <t>ISO 27002:2013 14.2.5, ISO 27002:2022 8.27</t>
  </si>
  <si>
    <t>ISO 27002:2013  / 
ISO 27002:2022 / 
ISO 27701</t>
  </si>
  <si>
    <t>7.2.2 (ISO 27701)</t>
  </si>
  <si>
    <t>7.2 (ISO 27701)</t>
  </si>
  <si>
    <t>7.2.5 (ISO 27701)</t>
  </si>
  <si>
    <t>ISO 27701 7.3.6, Datenexportschutz, Rechtmässigkeit, Zweckbindung, Verhältnismässigkeit</t>
  </si>
  <si>
    <t>ISO 27701 7.5.2</t>
  </si>
  <si>
    <t>ISO 27701 7.2.2, Rechtmässigkeit</t>
  </si>
  <si>
    <t>ISO 27701 7.2.5</t>
  </si>
  <si>
    <t>ISO 27701 7.5.1</t>
  </si>
  <si>
    <t>ISO 27701 7.5.2, Datenexportschutz</t>
  </si>
  <si>
    <t>ISO 27701 7.4.5, 7.4.8</t>
  </si>
  <si>
    <t>ISO 27701 7.4, PCM 2.8, Datensicherheit</t>
  </si>
  <si>
    <t>ISO 27701 7.3.7, PCM 2.6, Datensicherheit</t>
  </si>
  <si>
    <t>ISO 27701 7.3.6</t>
  </si>
  <si>
    <t>ISO 27701, 7.2.1, Rechtmässigkeit, Zweckbindung, Geheimnisschutz</t>
  </si>
  <si>
    <t>ISO 27701 7.4, Datensicherheit, Geheimnisschutz</t>
  </si>
  <si>
    <t>ISO 27701 7.4, Verhältnismässigkeit</t>
  </si>
  <si>
    <t>ISO 27701 7.3</t>
  </si>
  <si>
    <t>ISO 27701 7.3.8, Datenrichtigkeit</t>
  </si>
  <si>
    <t>ISO 27701 7.4.1, Zweckbindung, Verhältnismässigkeit</t>
  </si>
  <si>
    <t>Brutto-risiko</t>
  </si>
  <si>
    <t>Netto-risiko</t>
  </si>
  <si>
    <t>Erweiterung der Risikoberechnung, Beschriftung, zusätzliche Kommentarspalte</t>
  </si>
  <si>
    <r>
      <t xml:space="preserve">Das Werkzeug hilft den verantwortlichen Stellen bei der Beantwortung der </t>
    </r>
    <r>
      <rPr>
        <b/>
        <sz val="11"/>
        <color theme="1"/>
        <rFont val="Calibri"/>
        <family val="2"/>
        <scheme val="minor"/>
      </rPr>
      <t>fünf Fragen</t>
    </r>
    <r>
      <rPr>
        <sz val="11"/>
        <color theme="1"/>
        <rFont val="Calibri"/>
        <family val="2"/>
        <scheme val="minor"/>
      </rPr>
      <t>, welche die Leitung des Organs beim "Gang in die Cloud" generell und bei einem konkreten Vorhaben stellen sollte:</t>
    </r>
  </si>
  <si>
    <t>Unterstützte Prozesse der Lösung:</t>
  </si>
  <si>
    <t>[Mail-Server (Exchange Online), Speicherlaufwerke (Sharepoint online, OneDrive for Business), Videokonferenz und Telefonie (Teams), Kollaborationsplattform (Teams), Office-Anwendungen unterwegs (Office Online), Austausch von Dateien mit externen Personen (SharePoint Online &amp; Teams)]</t>
  </si>
  <si>
    <t>Lizenz, Mitwirkende und Bezugsquelle siehe unten</t>
  </si>
  <si>
    <t>Disclaimer: Dieses Werkzeug dient nur der Information und stellt keine Rechtsberatung dar. Die Nutzung erfolgt auf eigene Verantwortung. Jede Gewähr ist ausgeschlossen. Alle Rechte vorbehalten. Lizenzbedingungen siehe vorstehend.</t>
  </si>
  <si>
    <t>SCHRITT 3: Risikofaktoren</t>
  </si>
  <si>
    <t>SCHRITT 4: Notwendigkeit und Verhältnismässigkeit der hier geprüften Datenbearbeitung</t>
  </si>
  <si>
    <t>SCHRITT 5: Technische und organisatorische Massnahmen zum Schutz betroffener Personen</t>
  </si>
  <si>
    <t>SCHRITT 6: Mögliche unbeabsichtigte nachteilige Folgen für betroffene Personen</t>
  </si>
  <si>
    <t>SCHRITT 7: Konsultationen</t>
  </si>
  <si>
    <t>SCHRITT 8: Ergebnis</t>
  </si>
  <si>
    <r>
      <t xml:space="preserve">Weiter muss bei jedem Cloud-Vorhaben geprüft werden, </t>
    </r>
    <r>
      <rPr>
        <b/>
        <sz val="11"/>
        <color theme="1"/>
        <rFont val="Calibri"/>
        <family val="2"/>
        <scheme val="minor"/>
      </rPr>
      <t xml:space="preserve">welches Schutzniveau tatsächlich erforderlich </t>
    </r>
    <r>
      <rPr>
        <sz val="11"/>
        <color theme="1"/>
        <rFont val="Calibri"/>
        <family val="2"/>
        <scheme val="minor"/>
      </rPr>
      <t xml:space="preserve">ist. Nicht jede Anwendung ist heikel und bedarf einer gleich umfassenden Prüfung. Wird ein Cloud-Service zur Koordination von Projektarbeiten eingesetzt, ohne dass dabei Daten zum Einsatz kommen, die dem Amtsgeheimnis unterliegen oder sonst besonders heikel sind (z.B. keine hoheitlich erlangten Daten), so kann die Lösung oft ohne vertiefte Prüfung eingeführt werden, wenn diese aus Sicht der Informationssicherheit unbedenklich ist. Werden in einem Cloud-Service hingegen dem Berufs- oder Amtsgeheimnis unterliegende Daten bearbeitet, sind sie besonders heikel oder birgt der Service die Gefahr einer Überwachung oder anderer datenschutzrechtlich heikler Vorgänge, ist ist eine vertiefte Prüfung erforderlich. </t>
    </r>
    <r>
      <rPr>
        <b/>
        <sz val="11"/>
        <color theme="1"/>
        <rFont val="Calibri"/>
        <family val="2"/>
        <scheme val="minor"/>
      </rPr>
      <t>Dieses Werkzeug dient dieser zweiten Kategorie</t>
    </r>
    <r>
      <rPr>
        <sz val="11"/>
        <color theme="1"/>
        <rFont val="Calibri"/>
        <family val="2"/>
        <scheme val="minor"/>
      </rPr>
      <t xml:space="preserve"> </t>
    </r>
    <r>
      <rPr>
        <b/>
        <sz val="11"/>
        <color theme="1"/>
        <rFont val="Calibri"/>
        <family val="2"/>
        <scheme val="minor"/>
      </rPr>
      <t>an Vorhaben.</t>
    </r>
    <r>
      <rPr>
        <sz val="11"/>
        <color theme="1"/>
        <rFont val="Calibri"/>
        <family val="2"/>
        <scheme val="minor"/>
      </rPr>
      <t xml:space="preserve"> Allerdings gibt es auch hier Abstufungen. Die Schutzbedarfsanalyse im Arbeitsblatt "1. Beschreibung der Lösung" und Schritt 3 im Arbeitsblatt "2. Datenschutz-Folgenabschätzung" helfen, diese zu erfassen und zu dokumentieren. </t>
    </r>
  </si>
  <si>
    <t>Cloud-Compliance- und Risk-Assessment für den öffentlichen Sektor in der Schweiz (CCRA-PS)</t>
  </si>
  <si>
    <t>CCRA-PS: Beschreibung, Schutzbedarf, Massnahmen, Konzepte und Dokumentation</t>
  </si>
  <si>
    <t xml:space="preserve">CCRA-PS: Datenschutz-Folgenabschätzung (DSFA) </t>
  </si>
  <si>
    <r>
      <rPr>
        <b/>
        <sz val="10"/>
        <color theme="1"/>
        <rFont val="Calibri"/>
        <family val="2"/>
        <scheme val="minor"/>
      </rPr>
      <t xml:space="preserve">Mitgewirkt </t>
    </r>
    <r>
      <rPr>
        <sz val="10"/>
        <color theme="1"/>
        <rFont val="Calibri"/>
        <family val="2"/>
        <scheme val="minor"/>
      </rPr>
      <t>haben u.a. Lucian Hunger (VISCHER AG), Jonas Baeriswyl (VISCHER AG), Andreas Wisler (goSecurity AG, für Referenzierung ISO 27002 und 27701), Maria Winkler (IT &amp; Law Consulting GmbH) sowie weitere Personen, die hier mit Rücksicht auf ihre berufliche Stellung aber nicht namentlich genannt werden wollen. Allen Mitwirkenden vielen Dank für die Unterstützung!</t>
    </r>
  </si>
  <si>
    <t>R4.40</t>
  </si>
  <si>
    <t>R4.41</t>
  </si>
  <si>
    <t>R4.30</t>
  </si>
  <si>
    <t>R4.31</t>
  </si>
  <si>
    <t>R1.40</t>
  </si>
  <si>
    <t>Unkontrollierte Datenflüsse</t>
  </si>
  <si>
    <t>Fehlende Nachvollziehbarkeit</t>
  </si>
  <si>
    <t>R4.32</t>
  </si>
  <si>
    <t>Unterlassene Datenlöschung nach Exit</t>
  </si>
  <si>
    <t>R4.20</t>
  </si>
  <si>
    <t>R4.21</t>
  </si>
  <si>
    <t>Verweigerung der Anpassung eines rechtlich ungenügenden Vertrags</t>
  </si>
  <si>
    <t>Sonstige Vertragsverletzung durch Anbieter</t>
  </si>
  <si>
    <t>Der Anbieter hält seine vertraglichen Verpflichtungen oder die ihm vertragskonform erteilten Instruktionen nicht ein in anderen Bereichen als der Sicherheit und Eigennutzung von Daten (z.B. fehlerhafte Abrechnung, unterlassene Ankündigung). Hier nicht zu berücksichtigen ist eine mangelhafte oder nicht erfolgte Erbringung der Leistungen.</t>
  </si>
  <si>
    <t>Unerlaubte Eigennutzung von Daten durch den Anbieter</t>
  </si>
  <si>
    <t>Rechtsgrundlage fehlt oder fällt weg</t>
  </si>
  <si>
    <t>Die rechtlichen Grundlagen, auf deren Basis das Vorhaben umgesetzt wurde, erweisen sich als ungenügend, fallen weg oder ändern sich (z.B. Gesetzesänderung, Gerichtsentscheid) in einer Weise, dass eine Fortführung des Vorhabens per se oder vernünftigerweise nicht mehr möglich ist (z.B. sehr teure Umstellungen, Verbot des Anbieters, Ungültigkeit des Vertrags). Das Risiko einer Verweigerung einer zumutbaren Anpassung des Vertrags zur Heilung des Mangels ist hier nicht zu berücksichtigen.</t>
  </si>
  <si>
    <t>R4.42</t>
  </si>
  <si>
    <t>Andere Drittrechte verletzt</t>
  </si>
  <si>
    <t>Andere rechtliche Vorgaben verletzt</t>
  </si>
  <si>
    <t>R4.33</t>
  </si>
  <si>
    <t>Vertrag kann gegenüber Anbieter nicht vernünftig durchgesetzt werden</t>
  </si>
  <si>
    <t>Datenschutz bei Dritten oder gesetzliche Geheimnisse verletzt</t>
  </si>
  <si>
    <t>Datenschutz bei Mitarbeitern verletzt</t>
  </si>
  <si>
    <t>Der Anbieter weigert sich, nach Vertragsabschluss eine aus rechtlicher Sicht erforderliche und ihm auch zumutbare Vertragsanpassung vorzunehmen (z.B. Anpassung der Bestimmungen zur Geheimhaltung oder Kontrollrechte der Aufsichtsbehörde, Einschränkung der Datennutzung für eigene Zwecke). Die Vertragsanpassung kann erforderlich sein wegen einer Anpassung des Rechts, weil der Anbieter von sich aus den Vertrag ändert oder weil der Vertrag bisher nicht rechtskonform war (dieses Risiko ist hier mitabgedeckt). Das Risiko der Notwendigkeit einer nicht zumutbaren Anpassung ist hier nicht zu behandeln.</t>
  </si>
  <si>
    <t>Unerkannte Vertragsanpassungen</t>
  </si>
  <si>
    <t>Nicht planungskonformer Einsatz der Lösung</t>
  </si>
  <si>
    <t xml:space="preserve"> Brutto-Netto-Faktor ("Uplift")</t>
  </si>
  <si>
    <t>1-16</t>
  </si>
  <si>
    <t>Folgen für betroffene Personen*</t>
  </si>
  <si>
    <t>Werte*:</t>
  </si>
  <si>
    <t>Verrat seitens des Anbieters</t>
  </si>
  <si>
    <t>Gegenüber bisher?</t>
  </si>
  <si>
    <t>R8.30</t>
  </si>
  <si>
    <t>Missbrauchsbekämpfung</t>
  </si>
  <si>
    <t>Interne Missbräuche</t>
  </si>
  <si>
    <t>R8.31</t>
  </si>
  <si>
    <t>Externe Missbräuche</t>
  </si>
  <si>
    <t>Mitarbeiter verwenden die Lösung in einer missbräuchlichen Weise, weil die Lösung dies nicht verhindert oder sogar begünstigt. Verletzungen des Datenschutzes, der Datensicherheit oder sonst des Rechts durch die vorgesehene Art und Weise der Nutzung oder Verstösse des Anbieters sind hier nicht zu berücksichtigen.</t>
  </si>
  <si>
    <t>Drittpersonen verwenden die Lösung in einer missbräuchlichen Weise, weil die Lösung dies nicht verhindert oder sogar begünstigt. Verletzungen des Datenschutzes, der Datensicherheit oder sonst des Rechts durch die vorgesehene Art und Weise der Nutzung oder Verstösse des Anbieters sind hier nicht zu berücksichtigen.</t>
  </si>
  <si>
    <t>Abgrenzungen, Aufgaben, sonstige Bemerkungen</t>
  </si>
  <si>
    <t>Erfolgreicher ausländischer Behördenzugriff</t>
  </si>
  <si>
    <t>Es kommt zu einer Implementierung der Lösung, welche nicht den Vorgaben der Planung und Risikobeurteilung entspricht (z.B. Speicherort nicht wie vorgesehen Schweiz sondern EU, Massnahme zur Sicherheit wird nicht wie vorgesehen umgesetzt). Hierunter fällt auch die mangelhafte Umsetzung von Massnahmen zur Risikomitigierung. Die Fehlnutzung durch Anwender ist hier nicht zu behandeln.</t>
  </si>
  <si>
    <t xml:space="preserve">Die Beschaffung oder Implementierung der Lösung verletzt andere rechtliche Vorgaben (z.B. Beschaffungsrecht). </t>
  </si>
  <si>
    <t>Unzufriedenheit der Anwender</t>
  </si>
  <si>
    <t>Der Anbieter nimmt eine ihm vertraglich nicht erlaubte Eigennutzung von Personendaten (z.B. Profiling der Mitarbeiter bei der Nutzung des Services, Verwendung von Daten für das Training einer KI) oder anderer Informationen der Institution vor. Die Risiken erlaubter Eigennutzung sind nicht hier zu behandeln.</t>
  </si>
  <si>
    <t>Eigennutzung von Daten durch den Anbieter verletzt Drittrechte</t>
  </si>
  <si>
    <t>R4.34</t>
  </si>
  <si>
    <t>Welche Folgen hätte der mittlerer Ausfall der Lösung auf unseren Betrieb?</t>
  </si>
  <si>
    <t>Welche Folgen hätte der mittlerer Ausfall der Lösung für betroffene Personen?</t>
  </si>
  <si>
    <t>Welche Folgen hätte der längerer Ausfall der Lösung auf unseren Betrieb?</t>
  </si>
  <si>
    <t>Welche Folgen hätte der längerer Ausfall der Lösung für betroffene Personen?</t>
  </si>
  <si>
    <t xml:space="preserve">Was bedeutet ein "mitteler" und was ein "längerer" Ausfall? </t>
  </si>
  <si>
    <t>Welche Funktionen sind nach einem Notfall-Exit zwingend?</t>
  </si>
  <si>
    <t>Auf welche Funktionen kann nach einem Notfall-Exit "notfalls" verzichtet werden?</t>
  </si>
  <si>
    <t>Welche Folgen hätte ein Verlust von Daten für uns?</t>
  </si>
  <si>
    <t>Welche Folgen hätte ein Verlust von Daten für die betroffenen Personen?</t>
  </si>
  <si>
    <t>Ausfall von Services beim Anbieter (mittel)</t>
  </si>
  <si>
    <t>Ausfall von Services beim Anbieter (lang)</t>
  </si>
  <si>
    <t>Interner Ausfall der Lösung (mittel)</t>
  </si>
  <si>
    <t>Verbindungsprobleme (lang)</t>
  </si>
  <si>
    <t>Verbindungsprobleme (mittel)</t>
  </si>
  <si>
    <t>Interner Ausfall der Lösung (lang)</t>
  </si>
  <si>
    <t>Probleme des Anbieters führen zu einem mittleren Ausfall von wesentlichen Teilen der Services, so dass die Lösung nicht mehr vernünftig benutzt werden kann. Was "mittel" bedeutet, ist unten an der Tabelle definiert.</t>
  </si>
  <si>
    <t>Probleme des Anbieters führen zu einem längerem Ausfall von wesentlichen Teilen der Services, so dass die Lösung nicht mehr vernünftig benutzt werden kann. Was "lang" bedeutet, ist unten an der Tabelle definiert.</t>
  </si>
  <si>
    <t>Verbindungsprobleme führen zu einem langen Ausfall von wesentlichen Teilen der Services, so dass die Lösung nicht mehr vernünftig benutzt werden kann. Was "lang" bedeutet, ist unten an der Tabelle definiert.</t>
  </si>
  <si>
    <t>Verbindungsprobleme führen zu einem langen Ausfall von wesentlichen Teilen der Services, so dass die Lösung nicht mehr vernünftig benutzt werden kann. Was "mittel" bedeutet, ist unten an der Tabelle definiert.</t>
  </si>
  <si>
    <t>R3.24</t>
  </si>
  <si>
    <t>Probleme des Anbieters oder anderer Stellen beeinträchtigen die Performance oder die kurfristige Verfügbarkeit der Lösung. Ihre Nutzung ist noch möglich, aber spürbar beeinträchtigt. Der Ausfall über mittlere oder längere Zeit ist hingegen nicht hier zu behandeln; was "mittel" und "lang" bedeutet, ist unten an der Tabelle definiert.</t>
  </si>
  <si>
    <t>R2.22</t>
  </si>
  <si>
    <t>R2.23</t>
  </si>
  <si>
    <t>R2.24</t>
  </si>
  <si>
    <t>R2.42</t>
  </si>
  <si>
    <t>R3.20</t>
  </si>
  <si>
    <t>R3.21</t>
  </si>
  <si>
    <t>R3.23</t>
  </si>
  <si>
    <t>Wiederherstellung der Daten versagt</t>
  </si>
  <si>
    <t xml:space="preserve">Nach einem Datenverlust gelingt es nicht, die verlorenen Daten wiederherzustellen, z.B. weil es kein Backup gibt, es fehlerhaft ist oder sabotiert wurde. </t>
  </si>
  <si>
    <t>Wiederherstellung der Services versagt</t>
  </si>
  <si>
    <t>Der Anbieter stellt seinen Betrieb während der Vertragslaufzeit ein (z.B. Konkurs) und kann seine Services nicht mehr erbringen. Dies kann auch den Zugang zu den Daten betreffen.</t>
  </si>
  <si>
    <t>Bedrohung durch Kundenaktivität</t>
  </si>
  <si>
    <t xml:space="preserve">Eine aus der Sphäre des Kunden ausgehende Aktivität stellt aus Sicht des Providers eine Sicherheitsverletzung (z.B. DDOS-Attacke) oder sonst eine Bedrohung dar (z.B. angeblich illegale Inhalte), die diesen ohne oder mit nur kurzer Vorankündigung zur vorübergehenden Einstellung seiner Services bewegt. Dies kann auch den Zugang zu den Daten betreffen. </t>
  </si>
  <si>
    <t>Serviceeinstellung aus rechtlichen Gründen</t>
  </si>
  <si>
    <t>R3.22</t>
  </si>
  <si>
    <t>R3.25</t>
  </si>
  <si>
    <t>R3.30</t>
  </si>
  <si>
    <t>R3.31</t>
  </si>
  <si>
    <t xml:space="preserve">Der Anbieter stellt einen oder mehrere Services während der Vertragslaufzeit mit nur kurzer Vorankündigung ganz oder teilweise ein, weil diese bzw. dieser angeblich oder tatsächlich fremde Rechte oder sonst geltendes Recht verletzen und der Anbieter keine Alternative sieht oder hat (z.B. Verletzung von fremdem Urheberrecht, Gerichtsbeschluss). Sanktionen oder den Kunden betreffende Verstösse oder Einschränkungen sind hier nicht zu behandeln. </t>
  </si>
  <si>
    <t xml:space="preserve">Die internen Abläufe, Zuständigkeiten und Weisungen, um den Anbieter, seine Services und die Lösung angemessen zu steuern, zu betreiben und zu kontrollieren erweist sich als ungenügend. </t>
  </si>
  <si>
    <t>Mangelhafte Nutzung der Lösung</t>
  </si>
  <si>
    <t xml:space="preserve">Die Mitarbeiter setzen die Lösung nicht wie vorgesehen, nötig oder falsch ein (z.B. weil sie nicht wissen, wie sie richtig zu nutzen ist oder sie damit überfordert sind). Missbräuche sind hier nicht zu behandeln. </t>
  </si>
  <si>
    <t>Bei Fragen wenden Sie sich an die Beratungsstelle Ihres Vertrauens
oder an dataprivacy@vischer.com</t>
  </si>
  <si>
    <t>Wurde das Risiko betr. Vertraulichkeit, Integrität und Verfügbarkeit in der technischen Beurteilung zusammengefasst beurteilt, kann es auch hier zusammengefasst werden.</t>
  </si>
  <si>
    <t>Akzeptiert</t>
  </si>
  <si>
    <t xml:space="preserve"> Beurteiler: </t>
  </si>
  <si>
    <t>On/Off</t>
  </si>
  <si>
    <t>ON</t>
  </si>
  <si>
    <t>RW1</t>
  </si>
  <si>
    <t>RS1</t>
  </si>
  <si>
    <t>RW2</t>
  </si>
  <si>
    <t>RS2</t>
  </si>
  <si>
    <t>OFF</t>
  </si>
  <si>
    <t>Begründung für Abweichung gegenüber bisher</t>
  </si>
  <si>
    <t>Pointer</t>
  </si>
  <si>
    <t>End</t>
  </si>
  <si>
    <t>Value</t>
  </si>
  <si>
    <t>Der Anbieter kann wesentlich mehr in den Schutz der Daten investieren als wir das gegenwärtig können. Der Schutz ist daher insgesamt besser.</t>
  </si>
  <si>
    <t>Bearbeiter:</t>
  </si>
  <si>
    <t>Risikovergleich betroffene Personen:</t>
  </si>
  <si>
    <t>Risikovergleich für Institution:</t>
  </si>
  <si>
    <t>Achtung, die Formel ist je nach Name des Arbeitsblatts mit der Risikobeurteilung anzupassen!</t>
  </si>
  <si>
    <t>CCRA-PS: Prüfung der rechtlichen Anforderungen</t>
  </si>
  <si>
    <t>CCRA-PS: Gesamthafte Risikobeurteilung des Vorhabens</t>
  </si>
  <si>
    <t>Microsoft</t>
  </si>
  <si>
    <t>Peter Mustermann (Informatik), Petra Müller (CISO), Bruno Meier (Datenschutz und Recht)</t>
  </si>
  <si>
    <t xml:space="preserve">Darum: </t>
  </si>
  <si>
    <r>
      <t xml:space="preserve">Weitere Hinweise zu einem in der Praxis </t>
    </r>
    <r>
      <rPr>
        <b/>
        <sz val="11"/>
        <color theme="1"/>
        <rFont val="Calibri"/>
        <family val="2"/>
        <scheme val="minor"/>
      </rPr>
      <t xml:space="preserve">bewährten Vorgehen </t>
    </r>
    <r>
      <rPr>
        <sz val="11"/>
        <color theme="1"/>
        <rFont val="Calibri"/>
        <family val="2"/>
        <scheme val="minor"/>
      </rPr>
      <t xml:space="preserve">in Cloud-Projekten findet sich im Leitfaden, der hier abrufbar ist: </t>
    </r>
  </si>
  <si>
    <t>Leitfaden für die Cloud</t>
  </si>
  <si>
    <t>B1.10</t>
  </si>
  <si>
    <t>Für die Beurteilung des Vorhabens aus rechtlicher Sicht ist es wichtig, dass die Vorteile der Cloud-Lösung gegenüber dem heutigen Zustand für die betroffene Person überwiegen, d.h. keine zusätzlichen Nachteile bzw. Risiken entstehen, die nicht durch zusätzliche Vorteile bzw. Chancen wettgemacht werden.</t>
  </si>
  <si>
    <t>Vorteile für betroffene Personen gegenüber dem Status Quo:</t>
  </si>
  <si>
    <t>Bemerkung, Begründung</t>
  </si>
  <si>
    <t>In diesem Arbeitsblatt wird geprüft und dokument, ob und wie der Anbieter, der Vertrag, die Services, die Lösung und die von der Institution geplante Massnahmen den Anforderungen entsprechen, die eine öffentliche Institution aus Sicht des Rechts und des Risikos erfüllen muss oder sollte, wenn sie eine Cloud-Lösung einführt. Die Informationssicherheit wird nicht vertieft geprüft; hierzu ist eine separate Prüfung durch entsprechende Fachleute erforderlich, wozu es bereits etablierte Methoden gibt, auf die hier verwiesen wird. Im Rahmen der Prüfung der Anforderungen werden im Wesentlichen die Arbeitsergebnisse aus der Beschreibung der Lösung bzw. der Dokumente geprüft, die darin aufgeführt sind (also z.B. ob der dort referenzierte Vertrag passt und die jeweiligen Konzepte genügt). Die Prüfung der Anforderungen erfolgt am besten so, dass jeder Stakeholder seinen Teil ausfüllt und das Ergebnis in einem Workshop besprochen wird. Viele der hier abgefragten Cloud-spezifischen Anforderungen sind in den heute in den Kantonen und beim Bund gängigen Projektvorgaben noch nicht enthalten.</t>
  </si>
  <si>
    <t>Dieses Arbeitsblatt kommt zum Schluss an die Reihe. Hier werden Cloud-spezifische Risiken des Vorhabens abgefragt und beurteilt. Die öffentliche Institution kann damit beurteilen, wie riskant das Vorhaben sowohl für sie selbst wie auch für die betroffenen Personen ist. Als Grundlage dient die Prüfung der Anforderungen und die DSFA, aber auch die weiteren, in der Beschreibung der Lösung umschriebenen Aspekte. Die Risikobeurteilung liefert dem Management die nötigen Hinweise auf die Restrisiken, die trotz der getroffenen Massnahmen bleiben. Auch hier wird die Informationssicherheit nicht besonders geprüft, sondern auf eine entsprechend separat erfolgte Prüfung abgestellt (die Ergebnisse werden jedoch abgefragt). Neben den Risiken des Vorhabens wird auch abgefragt, wie diese im Vergleich zum Status Quo stehen (d.h. höher, tiefer oder gleich sind). Die Risikobeurteilung wird vorzugsweise in einem Workshop zusammen ausgefüllt, nachdem jeder Stakeholder bereits seine Risikobeurteilung vorgenommen (und dem Moderator der Diskussion zugestellt) hat.</t>
  </si>
  <si>
    <t>Dieses Arbeitsblatt entspricht dem obigen, mit dem Unterschied, dass die Risikobeurteilung nach der klassischen Risiko-Matrix-Methode (4x4) erfolgt. Diese ist einfacher umzusetzen, aber etwas weniger differenziert als die von uns entwickelte Methode zur Risikodarstellung. Es können beide Methoden benutzt werden. In der Praxis dürfte für Einsteiger die "Classic"-Methode bevorzugt werden. Die zu beurteilenden Risiken sind dieselben.</t>
  </si>
  <si>
    <t>Eine öffentliche Institution darf grundsätzlich nur dann Personendaten bearbeiten (oder überhaupt handeln), wenn sie über eine entsprechende Rechtsgrundlage verfügt. Bevor eine neue Anwendung (ob in der Cloud oder nicht) lanciert oder eine Anwendung in die Cloud überführt werden kann, muss daher geprüft werden, ob hierzu eine Rechtsgrundlage besteht. Im letzteren Fall (bestehende Anwendung) stellen sich hierbei in der Regel keine Schwierigkeiten, sofern keine neue Datenbearbeitungen hinzukommen oder die bestehenden ausgeweitet werden und die Vorgaben an die sog. Auftragsbearbeitung und das Berufs- bzw. Amtsgeheimnis eingehalten werden. Alle diese Punkte werden im Rahmen der "Prüfung der Anforderungen" und die "Beschreibung der Lösung" abgefragt, aber es kann je nach Erfordernis der zuständigen Aufsichtsbehörde nötig sein, hierzu eine separate Abhandlung zu erstellen.</t>
  </si>
  <si>
    <t>Diverse Datenschutzbehörden verlangen von einer öffentlichen Institution die Erstellung eines sog. Konzepts zur Informationssicherheit (IS) und für den Datenschutz (DS), kurz "ISDS-Konzept". Darin wird dargelegt, wie die beiden Aspekte im konkreten Fall sichergestellt werden sollen (d.h. namentlich den Schutzbedarf, die Risikoanalyse und die zur Mitigierung der Risiken getroffenen bzw. zu treffenden Massnahmen). In gewissen Kantonen ist für das ISDS-Konzept eine bestimmte Form vorgeschrieben. Andere Stellen verweisen auf die Projektmethode HERMES (www.hermes.admin.ch), die das ISDS-Konzept als ein Arbeitsergebnis definiert. Das vorliegende Werkzeug ist mit der Erstellung eines ISDS-Konzepts kompatibel, setzt es aber nicht voraus. Alles, was ein ISDS-Konzept enthalten muss (und mehr) wird auch im Arbeitsblatt "Beschreibung der Lösung" abgefragt (ein Querverweis nach HERMES 5.1 ist in einer Spalte rechts enthalten), ergänzt durch die Datenschutz-Folgenabschätzung (DSFA) im entsprechenden weiteren Arbeitsblatt. Die zentralen Elemente werden sodann im Arbeitsblatt "Prüfung der Anforderungen" geprüft. So wird sichergestellt, dass alles Erforderliche abgedeckt ist. Wird ein ISDS-Konzept erstellt, kann daher in den beiden Arbeitsblättern darauf verwiesen werden. Umgekehrt kann je nach der zuständigen Aufsicht das ausgefüllte Arbeitsblatt "Beschreibung der Lösung" ergänzt mit der DSFA und den weiteren Unterlagen quasi als ISDS-Konzept eingereicht werden, weil es - wenn vollständig und korrekt ausgefüllt - zusammen mit den weiteren Arbeitsblättern alle erforderlichen Angaben enthält.</t>
  </si>
  <si>
    <t>Das vorliegende Werkzeug verweist zwar an etlichen Stellen auf die Informationssicherheit der Lösung, aber prüft diese nirgends eingehend und dokumentiert auch nicht die damit verbundenen einzelnen Risiken. Der Grund ist, dass die meisten öffentlichen Institutionen hierfür ihre eigene, etablierte Vorgehensweise haben. Darauf stellt auch dieses Werkzeug ab. Die technische Risikobeurteilung ist auch Teil eines jeden ISDS-Konzepts. Als Hilfestellung haben wir im Arbeitsblatt "Prüfung der Anforderungen" Querverweise auf die einschlägigen Fundstellen der Normen ISO 27002:2013 / ISO 27002:2022 verwiesen. In der Risikobeurteilung und Prüfung der Anforderungen wird abgefragt, ob eine technische Risikobeurteilung erfolgt ist und was ihr Ergebnis war.</t>
  </si>
  <si>
    <t>Jedem Dossier an die Aufsichtsbehörde ist auch der Vertrag mit dem Anbieter (bzw. die Verträge im Falle mehrerer paralleler Anbieter) beizulegen. Auch die Anforderungen an den Vertrag werden im Arbeitsblatt "Prüfung der Anforderungen" abgefragt, und die "Beschreibung der Lösung" verlangt ebenfalls an diversen Stellen Verweise auf den Vertrag.</t>
  </si>
  <si>
    <t>Wird ein Service eines ausländischen Cloud-Anbieters verwendet, muss in der Regel geprüft werden, ob ein relevantes Risiko besteht, dass eine ausländische Behörde auf die von der Institution in der Cloud gespeicherten zugreifen kann und wird. Eine Methode, um dies zu ermitteln, ist ebenfalls Excel-basiert und sieht einen strukturierten Prozess vor, um die Eintrittswahrscheinlichkeit eines solchen ausländischen "Lawful Access" zu ermitteln, vorzugsweise in einem Workshop mit allen Stakeholdern. Das Werkzeug ist kostenlos im Internet als Open Source verfügbar. Die Methode ist auch bekannt als "Methode Rosenthal". Sie bzw. der risikobasierte Ansatz ist von einzelnen Datenschutzbehörden in der Schweiz kritisiert worden, aber die bislang einzig bekannte Methode für die Prüfung des Risikos eines ausländischen Behördenzugriffs im konkreten Fall. Das Arbeitsblatt "Prüfung der Anforderungen" ist diesbezüglich neutral, d.h. setzt die Methode Rosenthal nicht voraus.</t>
  </si>
  <si>
    <r>
      <t xml:space="preserve">Das Werkzeug sieht </t>
    </r>
    <r>
      <rPr>
        <b/>
        <sz val="11"/>
        <color theme="1"/>
        <rFont val="Calibri"/>
        <family val="2"/>
        <scheme val="minor"/>
      </rPr>
      <t xml:space="preserve">fünf Arbeitsblätter </t>
    </r>
    <r>
      <rPr>
        <sz val="11"/>
        <color theme="1"/>
        <rFont val="Calibri"/>
        <family val="2"/>
        <scheme val="minor"/>
      </rPr>
      <t>vor, die gleichzeitig den zeitlichen Ablauf vorgeben:</t>
    </r>
  </si>
  <si>
    <t>In diesem Arbeitsblatt wird eine sog. Datenschutz-Folgenabschätzung (DSFA) durchgeführt und ihr Ergebnis dokumentiert. Dies wird von allen Kantonen und dem Bund verlangt. Damit wird geprüft, ob das geplante Vorhaben für die davon betroffenen Personen unerwünschte Nachteile mit sich bringt oder Eingriffe in ihre Grundrechte (d.h. in ihre gesetzlichen Rechte und den Anspruch, dass das Gesetz eingehalten wird), selbst wenn sich diese nicht negativ auswirken. Es geht somit um eine Risiko-Beurteilung nicht aus Sicht der Institution, sondern derjenigen Personen, über welche Daten bearbeitet werden. Im staatlichen Bereich ist mit einer DSFA also auch eine Prüfung der Einhaltung der Bearbeitungsgrundsätze des Datenschutzes und der Rechtsgrundlagen verbunden. Für vorliegende Zwecke ist dabei zu prüfen, für welche Aspekte des Vorhabens eine DSFA mit vorliegendem Werkzeug durchgeführt werden soll - für die gesamte Datenbearbeitung oder nur für die Auslagerung bzw. Implementierung in der Cloud (welche für sich Risiken mit sich bringen kann). An sich muss die DSFA durch den Dateneigner, nicht die Datenschutzstelle erstellt werden. In der Praxis tut es aber häufig die Datenschutzstelle mit entsprechendem Input des Dateneigners und der weiteren Stakeholder. Das Ergebnis der DSFA kann je nach Kanton darüber entscheiden, ob das Projekt der zuständigen Datenschutzaufsicht zur Vorabkontrolle vorgelegt werden muss. Sie wird sie prüfen. Die DSFA ergänzt das ISDS-Konzept (siehe unten). Sie kann sinnvollerweise erst dann erstellt werden, wenn die Lösung und die Massnahmen definiert sind; allenfalls zeigt sich aufgrund der DSFA noch der Bedarf an weiteren Massnahmen. Unter Umständen macht es daher Sinn, sie erst nach einem ersten Durchgang der "Prüfung der Anforderungen" durchzuführen.</t>
  </si>
  <si>
    <t>Gesamthafte Risikobeurteilung</t>
  </si>
  <si>
    <t>Prüfung der rechtlichen Anforderungen</t>
  </si>
  <si>
    <r>
      <t xml:space="preserve">Freigabe Projekt durch </t>
    </r>
    <r>
      <rPr>
        <sz val="11"/>
        <color rgb="FFFF0000"/>
        <rFont val="Calibri"/>
        <family val="2"/>
        <scheme val="minor"/>
      </rPr>
      <t>[die Geschäftsleitung]</t>
    </r>
  </si>
  <si>
    <r>
      <t xml:space="preserve">Vorinformation </t>
    </r>
    <r>
      <rPr>
        <sz val="11"/>
        <color rgb="FFFF0000"/>
        <rFont val="Calibri"/>
        <family val="2"/>
        <scheme val="minor"/>
      </rPr>
      <t>[der Aufsichtsbehörde]</t>
    </r>
  </si>
  <si>
    <r>
      <t xml:space="preserve">Vorläufiger Risikoentscheid </t>
    </r>
    <r>
      <rPr>
        <sz val="11"/>
        <color rgb="FFFF0000"/>
        <rFont val="Calibri"/>
        <family val="2"/>
        <scheme val="minor"/>
      </rPr>
      <t>[der Geschäftsleitung]</t>
    </r>
  </si>
  <si>
    <r>
      <t xml:space="preserve">Vorlage an </t>
    </r>
    <r>
      <rPr>
        <sz val="11"/>
        <color rgb="FFFF0000"/>
        <rFont val="Calibri"/>
        <family val="2"/>
        <scheme val="minor"/>
      </rPr>
      <t>[Aufsichtsbehörde]</t>
    </r>
  </si>
  <si>
    <r>
      <t xml:space="preserve">Definitiver Risiko- und Umsetzungsentscheid </t>
    </r>
    <r>
      <rPr>
        <sz val="11"/>
        <color rgb="FFFF0000"/>
        <rFont val="Calibri"/>
        <family val="2"/>
        <scheme val="minor"/>
      </rPr>
      <t>[der Geschäftsleitung]</t>
    </r>
    <r>
      <rPr>
        <sz val="11"/>
        <rFont val="Calibri"/>
        <family val="2"/>
        <scheme val="minor"/>
      </rPr>
      <t>**</t>
    </r>
  </si>
  <si>
    <r>
      <t xml:space="preserve">Die Risikobeurteilung des ausländischen Behördenzugriffs kam für einen Beurteilungszeitraum von </t>
    </r>
    <r>
      <rPr>
        <sz val="11"/>
        <color rgb="FFFF0000"/>
        <rFont val="Calibri"/>
        <family val="2"/>
        <scheme val="minor"/>
      </rPr>
      <t>[5]</t>
    </r>
    <r>
      <rPr>
        <sz val="11"/>
        <rFont val="Calibri"/>
        <family val="2"/>
        <scheme val="minor"/>
      </rPr>
      <t xml:space="preserve"> Jahren zu einer Wahrscheinlichkeit eines ausländischen Behördenzugriffs (Lawful Access) von </t>
    </r>
    <r>
      <rPr>
        <sz val="11"/>
        <color rgb="FFFF0000"/>
        <rFont val="Calibri"/>
        <family val="2"/>
        <scheme val="minor"/>
      </rPr>
      <t>[xx%]</t>
    </r>
    <r>
      <rPr>
        <sz val="11"/>
        <rFont val="Calibri"/>
        <family val="2"/>
        <scheme val="minor"/>
      </rPr>
      <t>.</t>
    </r>
  </si>
  <si>
    <t>Ergebnis der Beurteilung aus Sicht des Rechts, der Technik und der weiteren Risiken*</t>
  </si>
  <si>
    <t>A4.72</t>
  </si>
  <si>
    <t>A4.71</t>
  </si>
  <si>
    <t>A4.70</t>
  </si>
  <si>
    <t>A4.52</t>
  </si>
  <si>
    <t>A4.53</t>
  </si>
  <si>
    <t>A4.54</t>
  </si>
  <si>
    <t>A4.55</t>
  </si>
  <si>
    <t>Es ist definiert, welche Funktionen ein- oder auszuschalten sind, damit es nicht zu einer unnötigen oder oder unerwünschten Erhebung oder sonstigen Bearbeitung von Personendaten kommt (z.B. Gesprächsaufzeichnungen, automatische Analysen). Soweit festgelegt werden kann, welche Personendaten erhoben werden sollen, ist dies zu definieren. Die zu erhebenden Personendaten ist so weit wie möglich einzuschränken. Die Anforderung der Pseudonymisierung wird aber nicht hier abgehandelt.</t>
  </si>
  <si>
    <t>Soweit Datenschutz- und andere Hinweise für Benutzer in der Lösung definiert werden können, sind diese festgelegt und formuliert worden. Wo keine solche Hinweise möglich sind, sie aber aus Gründen des Datenschutzes angezeigt sind, ist ein Ersatz geplant.</t>
  </si>
  <si>
    <t>Es ist sichergestellt, dass die Personendaten und weiteren Inhalte, die einer gesetzlichen Geheimnispflicht unterliegen, nur für die vorgesehenen Zwecke genutzt werden. Dies ist durch eine entsprechende Konfiguration, Programmierung oder durch weitere Massnahmen (wie z.B. Weisungen, Schulungen, Kontrollen) sichergestellt.</t>
  </si>
  <si>
    <t>Zweckbindung</t>
  </si>
  <si>
    <t>Treu und Glauben</t>
  </si>
  <si>
    <t xml:space="preserve">Die im Rahmen der Lösung vorgesehene Bearbeitung von Personendaten und weiteren Inhalte, die einer gesetzlichen Geheimnispflicht unterliegen, wird in der geplanten Form von den betroffenen Personen so oder ähnlich erwartet oder erwartet werden müssen. </t>
  </si>
  <si>
    <t>Zweckbindung der Datenbearbeitung</t>
  </si>
  <si>
    <t>Verhältnismässigkeit der Datenbearbeitung</t>
  </si>
  <si>
    <t>Die im Rahmen der Lösung vorgesehene Bearbeitung von Personendaten und weiteren Inhalte, die einer gesetzlichen Geheimnispflicht unterliegen, geht nicht weiter als für die angestrebten Zwecke vernünftigerweise erforderlich ist. Auch die Auslagerung in die Cloud erscheint als verhältnismässig. Dies ist durch eine entsprechende Konfiguration, Programmierung oder durch weitere Massnahmen (wie z.B. Weisungen, Schulungen, Kontrollen) sichergestellt. Das "Need-to-know"-Prinzip beim Zugang zu den Daten ist beim Rollen- und Berechtigungskonzepts abgehandelt.</t>
  </si>
  <si>
    <t xml:space="preserve">Soweit eingestellt werden kann, wie lange Personendaten zugänglich gemacht oder aufbewahrt werden, ist festgelegt, wie lange dies sein soll (standardmässig, maximal). Dasselbe ist auch für andere Kategorien von Informationen festzulegen. Soweit eine Archivierungspflicht besteht, ist dies bei der technischen Konzeption der Lösung berücksichtigt. Die Aufbewahrungsfrist soll auf das Nötige bzw. (soweit geregelt) das gesetzlich Zulässige beschränkt werden. </t>
  </si>
  <si>
    <t>Pseudonymisierung und Anonymisierung</t>
  </si>
  <si>
    <t>Personendaten und alle Inhalte, die einer gesetzlichen Geheimhaltungspflicht unterliegen, werden soweit und so rasch wie es der Anwendungszweck es erlaubt pseudonymisiert oder sogar anonymisiert. Wir haben diesbezüglich geprüft, was seitens der Services bzw. der Lösung vernünftigerweise möglich ist und dies entsprechend vorgesehen.</t>
  </si>
  <si>
    <t>Das Organ kennt die gesetzlichen Einschränkungen, die es im Rahmen der vorgesehenen Implementierung der Lösung und Verwendung des Service zu beachten hat. Insbesondere weiss es, ob die Bestimmungen des Datenschutzes, seine gesetzlichen Geheimnispflichten und spezialgesetzliche Regelungen die Auslagerung verbieten, erlauben und ob hierbei Einschränkungen zu beachten sind (z.B. Null-Risiko-Grundsatz bei ausländischen Cloud-Providern, zwingende Speicherung von Daten in der Schweiz, Erfordernis bestimmter Verschlüsselungen, Genehmigung durch eine bestimmte vorgesetzte oder höhere Stelle, Informationssicherheitsvorgaben im Falle der Übertragung klassifizierter/schutzbedürftiger Informationen in die Cloud, Vorgaben für Identitätsverwaltungssysteme, Protokollierungspflichten). Es weiss auch, wie lange es die Daten aufbewahren muss und darf, und ob eine Archiv-Anbietepflicht besteht.</t>
  </si>
  <si>
    <t>Einhaltung spezialgesetzlicher Vorgaben</t>
  </si>
  <si>
    <t>Das Organ hält die von ihm zu befolgenden spezialgesetzlichen Einschränkungen und Verbote ein, d.h. jene Vorgaben, die in diesem Arbeitsblatt sonst nicht geprüft wurden (z.B. zwingende Speicherung von Daten in der Schweiz, falls eine solche verlangt wird). In diesem Arbeitsblatt geprüft werden insbesondere die allgemeinen Vorgaben an eine Auftragsbearbeitung, die Grundsätze des Datenschutzes sowie die allgemeinen Vorgaben an das Berufs- und Amtsgeheimnis.</t>
  </si>
  <si>
    <t>Soweit das anwendbare Datenschutzrecht eine Protokollierung der automatisierten Bearbeitungen von Personendaten vorschreibt (z.B. Art. 4 DSV bezüglich das Speichern, Verändern, Lesen, Bekanntgeben, Löschen und Vernichten von Daten) ist eine solche im Rahmen der Lösung entsprechend den gesetzlichen Vorgaben möglich und vorgesehen.</t>
  </si>
  <si>
    <t xml:space="preserve">Soweit mit der Lösung Personendaten erhoben werden (durch Benutzer, durch Umsysteme, durch externe Quellen), ist sichergestellt, dass diese im Hinblick auf den Zweck richtig und vollständig sind. </t>
  </si>
  <si>
    <t>A1.55</t>
  </si>
  <si>
    <t>Revisionssicherheit</t>
  </si>
  <si>
    <t>Wir wissen, welche Vorgänge innerhalb der Lösung revisionssicher sein müssen und haben dies durch entsprechende Massnahmen sichergestellt (z.B. durch Audit Trails, Zugangsbeschränkungen).</t>
  </si>
  <si>
    <t>Wir haben sichergestellt, dass übermittelte, gespeicherte und sonst bearbeitete Personendaten und weitere Inhalte, die einer gesetzlichen Geheimnispflicht unterliegen, ungeachtet der Auslagerung nicht unbemerkt oder unbefugt verändert werden (z.B. durch sichere Protokolle zur Übermittlung, Zugangsbeschränkungen, Audit-Trails, Auswertung der Logs).</t>
  </si>
  <si>
    <t xml:space="preserve">ISDS-Konzept (sofern separat erstellt): </t>
  </si>
  <si>
    <t>B4.10</t>
  </si>
  <si>
    <t>Massnahmen gegen Lock-in und zur Erleichterung eines Exits:</t>
  </si>
  <si>
    <t>A1.43</t>
  </si>
  <si>
    <t>Massnahmen gegen Lock-in</t>
  </si>
  <si>
    <t>Es gibt einen Plan, wie das Organ in der definierten Exit-Frist vom Anbieter und seinen Services wegkommt und wohin es migriert. Dieser Plan definiert den Zeitplan, die Verantwortlichkeiten und die zu involvierenden externen Anbieter und deren Services. Verträge müssen mit diesen keine vorbereitet werden, aber die Machbarkeit des Exit-Plans wurde überprüft. Der Plan berücksichtigt auch die zur Extraktion der Daten erforderlichen Übermittlungskapazitäten und -zeiten. Dies kann durch das ISDS-Konzept abgedeckt sein.</t>
  </si>
  <si>
    <t>Wegen Mängeln in der Sicherheit des Anbieters wird die Vertraulichkeit von Daten des Organs in relevanter Weise verletzt. Das Risiko der Vertragsverletzung ist hier nicht zu berücksichtigen (d.h. es ist anzunehmen, dass er die vereinbarten TOMS umgesetzt hat). Der Lawful Access und Verrat durch Mitarbeiter wird separat abgehandelt.</t>
  </si>
  <si>
    <t>Wegen Mängeln in der Sicherheit des Anbieters wird die Verfügbarkeit von Daten des Organs in relevanter Weise verletzt. Das Risiko der Vertragsverletzung ist hier nicht zu berücksichtigen (d.h. es ist anzunehmen, dass er die vereinbarten TOMS umgesetzt hat). Hier ist nur die fehlende Verfügbarkeit von Daten, nicht des Services oder der Lösung zu behandeln.</t>
  </si>
  <si>
    <t>Es verbleiben auch nach dem Exit (und Ablauf einer definierten Übergangsperiod) noch Daten des Organs beim Anbieter. Nicht gemeint sind Daten zur Abrechnung und Dokumentation der Nutzung der Services.</t>
  </si>
  <si>
    <t xml:space="preserve">Einer ausländischen Behörde gelingt es, den Anbieter auf dem ausländischen Rechtsweg zur Herausgabe von Daten des Organs zu zwingen (Lawful Access). </t>
  </si>
  <si>
    <t xml:space="preserve">Der Anbieter passt seinen seine Services oder die Art ihrer Erbringung (z.B. Standorte, beigezogene Dritte, Konfigurationsmöglichkeiten) in wesentlicher Weise an und das Organ bekommt dies nicht oder nicht rechtzeitig mit. Die Folge sind Fehlfunktionen (z.B. durch nicht mehr kompatible Umsysteme) und Sicherheitslücken. </t>
  </si>
  <si>
    <t>Die Mitarbeiter und etwaige andere Anwender sind mit der Lösung unzufrieden, ob aufgrund von Umständen seitens des Anbieters oder der eigenen Organisation des Organs oder des Lösung selbst.</t>
  </si>
  <si>
    <t>Es gelingt dem Organ im Falle eines Exits nicht, von den Services des Anbieters wie geplant weg zu migrieren und einen Ersatz zu implementieren, beispielsweise weil nicht alle Daten korrekt extrahiert werden können (z.B. wegen ihrer Verschlüsselung oder ihres Formats) oder der Exit nicht in der zur Verfügung stehenden Frist gelingt.</t>
  </si>
  <si>
    <t xml:space="preserve">Gegen das Organ oder den Anbieter werden im Ausland Sanktionen oder ähnliche Beschränkungen erlassen, die dem Anbieter die weitere Erbringung seiner Services untersagen oder einschränken, und die er kurz- oder mittelfristig umsetzen will (z.B. durch Einstellung der Services innert Tagen oder Wochen). </t>
  </si>
  <si>
    <t>Der Anbieter entwickelt seine Services nicht so weiter, wie das Organ dies benötigt, damit das Organ seine Bedürfnisse im Wesentlichen erfüllen kann. Dies kann auch die Abkündigung für das Organ nötiger Services oder den Marktaustritt oder Verkauf von Geschäftssparten umfassen. Es kann aber auch umfassen, dass wichtige Entwicklungen in der Technik und im Markt vom Anbieter nicht umgesetzt werden.</t>
  </si>
  <si>
    <t>Folgen für das Organ*</t>
  </si>
  <si>
    <t>Risikovergleich für das Organ:</t>
  </si>
  <si>
    <t>Risikovergleich für betroffene Personen:</t>
  </si>
  <si>
    <t>Wegen Mängeln in der Sicherheit des Anbieters wird die Integrität von Daten des Organs in relevanter Weise verletzt. Das Risiko der Vertragsverletzung ist hier nicht zu berücksichtigen (d.h. es ist anzunehmen, dass er die vereinbarten TOMS umgesetzt hat).</t>
  </si>
  <si>
    <t>Ein Mitarbeiter des Anbieters oder der Anbieter selbst macht Daten des Organs einem unbefugten Dritten zugänglich oder hält sich sonst nicht an die Pflicht zur Geheimhaltung. Nicht gemeint sind hier Verletzungen der Vertraulichkeit durch unbefugte oder ungewollte Zugriffe auf die Systeme des Anbieters.</t>
  </si>
  <si>
    <t>Es kommt zwischen den Komponenten der Services (und etwaigen weiteren Diensten) des Anbieters zu Datenflüssen, die zwar von den TOMS gedeckt sind (und daher z.B. die Vertraulichkeit gewahrt ist) und vertragskonform sind, sie aber vom Organ unerwünscht bzw. vom Organ nicht kontrolliert werden oder ihr nicht bewusst sind. Beispiel: Aufgrund einer automatischen Übersetzungsfunktion fliessen Inhalte einer Mail in einen Übersetzungsservice des Anbieters.</t>
  </si>
  <si>
    <t xml:space="preserve">Das Know-how des Organs, um den Anbieter, seine Services und die Lösung angemessen zu steuern, zu betreiben und zu kontrollieren erweist sich als ungenügend. Hierunter fällt auch mangelnde Ausbildung. Fehlnutzungen durch die Anwender oder deren mangelhafte Ausbildung ist nicht hier zu behandeln. </t>
  </si>
  <si>
    <t xml:space="preserve">Die personellen Ressourcen des Organs, um den Anbieter, seine Services und die Lösung angemessen zu steuern, zu betreiben und zu kontrollieren erweist sich als ungenügend. </t>
  </si>
  <si>
    <t xml:space="preserve">Der Anbieter stellt seine Services mit einer Vorankündigung von maximal 30 Tagen ganz oder teilweise ein, weil das Organ angeblich oder tatsächlich gegen den Vertrag verstösst (z.B. Ausbleiben der Bezahlung, unzulässige Nutzung). Dies kann auch den Zugang zu den Daten betreffen. </t>
  </si>
  <si>
    <t>Interne Probleme des Organs führen zu einem mittleren Ausfall von wesentlichen Teilen der Lösung, so dass sie nicht mehr vernünftig benutzt werden kann. Was "mittel" bedeutet, ist unten an der Tabelle definiert.</t>
  </si>
  <si>
    <t>Interne Probleme des Organs führen zu einem längeren Ausfall von wesentlichen Teilen der Lösung, so dass sie nicht mehr vernünftig benutzt werden kann. Was "lang" bedeutet, ist unten an der Tabelle definiert.</t>
  </si>
  <si>
    <t>Nach einem vollständigen oder teilweisen Ausfall der Lösung gelingt es dem Organ nicht oder nicht mehr ohne Weiteres, die vorherige Implementierung und den vorherigen Betrieb wiederherzustellen (z.B. weil Angaben zur Schlüssel oder Konfiguration fehlen).</t>
  </si>
  <si>
    <t xml:space="preserve">Das Organ sieht sich im Falle eines Streits mit dem Anbieter ausser Stande, ihre vertraglichen Ansprüche in für sie wesentlichen Punkten in vernünftiger Weise gegenüber dem Anbieter auf dem Rechtsweg durchzusetzen (z.B. weil das auf den Vertrag anwendbare Recht keine Erfüllungsansprüche vorsieht, die Gerichte keinen vorsorglichen Rechtsschutz bieten, die Rechtsverfolgung zu teuer ist). </t>
  </si>
  <si>
    <t xml:space="preserve">Der Anbieter und das Organ verletzen die Datenschutz-, Geheimnisschutz- und Grundrechte einer Person, weil dem Anbieter eine Eigennutzung von Daten der Institution (z.B. zu weitgehendes Profiling der Mitarbeiter bei der Nutzung des Services, übermässige oder unsichere Verwendung von Daten für das Training einer KI) erlaubt. Die Risiken unerlaubter Eigennutzungen sind nicht hier zu behandeln. </t>
  </si>
  <si>
    <t>Es kommt zu einer nachteiligen und wesentlichen Anpassung des Vertrags mit dem Anbieter, welche das Organ nicht bemerkt (z.B. weil der Anbieter vertragsrelevante Online-Quellen unbemerkt anpasst, weil durch den Bezug von neuen Services neue Vertragsbestimmungen zum Tragen kommen). Hier nicht zu berücksichtigen ist das Risiko, dass eine Heilung dieser Anpassungen scheitert, da dies anderweitig abgehandelt wird.</t>
  </si>
  <si>
    <t xml:space="preserve">Das Organ verpasst für den Einsatz der Lösung wichtige Entwicklungen in der Technik, im Markt und des Rechts weil dies beim Organ zwischen Stuhl un Bank fällt, es nicht verstanden wird oder die Ressourcen fehlen. </t>
  </si>
  <si>
    <t>Der Anbieter gerät wegen Skandalen, Vorfällen oder anderer Umstände in Verruf, was auch die Reputation des Organ tangiert, weil es seine Dienste nutzt.</t>
  </si>
  <si>
    <t xml:space="preserve">Der Anbieter verpflichtet seine Mitarbeiter zur Geheimhaltung. Er hat die Zugriffsrechte der Mitarbeiter stark beschränkt und überprüft deren Zugriffe regelmässig. Das Geschäftsmodell ist auf höchstmögliche Automatisierung abgestimmt, weshalb kaum manuelle Zugriffe nötig sind, die Gelegenheit zum Verrat also gering; die Risikobeurteilung ergab hier keine nicht tragbaren Risiken. Wir prüfen die Sicherheit regelmässig. </t>
  </si>
  <si>
    <t xml:space="preserve">Wir setzen für die Implementierung, den Betrieb und die Überwachung unserer eigenen Sicherheit gut geschultes Personal ein. Es wird regelmässig weitergebildet. Die interne Sicherheit wird nach dem Vier-Augen-Prinzip sichergestellt. Wir lassen sie extern überprüfen. Beschäftigung von genügend ausgebildetem Personal; Aus- und Weiterbildung des Personals. Bei Bedarf wird externe Unterstützung beigezogen. Die internen Prozesse, Verantworlichkeiten und Kontrollen werden dementsprechend aufgestellt. Die Risikobeurteilung ergab hier keine nicht tragbaren Risiken. Wir prüfen die Sicherheit regelmässig. </t>
  </si>
  <si>
    <t xml:space="preserve">Die Due Diligence hat gezeigt, dass der Anbieter agemessene Massnahmen (TOMS) ergriffen hat. Er bietet ein hohes Niveau, was externe Stellen bestätigen. Viele nutzen die Services, so dass der Anbieter einen hohen Druck hat, ein hohes Niveau zu bieten. Die Risikobeurteilung ergab hier keine nicht tragbaren Risiken. Wir prüfen die Sicherheit anhand der Audit-Reports regelmässig. </t>
  </si>
  <si>
    <t xml:space="preserve">Die Due Diligence hat gezeigt, dass der Anbieter agemessene Massnahmen (TOMS) ergriffen hat. Er bietet ein hohes Niveau, was externe Stellen bestätigen. Viele nutzen die Services, so dass der Anbieter einen hohen Druck hat, ein hohes Niveau zu bieten. Die Bearbeitung erfolgt vollautomatisiert (sehr geringes Risiko manueller Manipulationen). Die Risikobeurteilung ergab hier keine nicht tragbaren Risiken. Wir prüfen die Sicherheit anhand der Audit-Reports regelmässig. </t>
  </si>
  <si>
    <t xml:space="preserve">Die Due Diligence hat gezeigt, dass der Anbieter agemessene Massnahmen (TOMS) ergriffen hat. Er bietet ein hohes Niveau, was externe Stellen bestätigen. Viele nutzen die Services, so dass der Anbieter einen hohen Druck hat, ein hohes Niveau zu bieten. Die Systeme sind redundant ausgelegt. Es gibt Backups. Die Risikobeurteilung ergab hier keine nicht tragbaren Risiken. Wir prüfen die Sicherheit anhand der Audit-Reports regelmässig. </t>
  </si>
  <si>
    <t>Kommt es zu einer Verletzung der Sicherheit muss uns der Anbieter sofort informieren. Auf diese Weise können wir rasch reagieren. Tauchen im Rahmen von Audits Mängel auf, müssen diese rasch behoben werden.</t>
  </si>
  <si>
    <t xml:space="preserve">Kommt es zu einer Verletzung der Sicherheit muss uns der Anbieter sofort informieren. Auf diese Weise können wir rasch reagieren. Tauchen im Rahmen von Audits Mängel auf, müssen diese rasch behoben werden. </t>
  </si>
  <si>
    <t>Regelmässige Überprüfung der eigenen Prozesse und Abläufe (auch durch extene Stellen), um Verletzungen der Sicherheit so rasch wie möglich zu erkennen. Hierzu setzen wir auch entsprechende Softwarelösungen ein, und Mitarbieter unterliegen entsprechenden Meldepflichten. Wir haben ein SOC, dass in solchen Fällen sofort reagieren kann.</t>
  </si>
  <si>
    <t>Wegen vom Organ selbst zu verantwortenden Mängeln in der Sicherheit der Lösung oder deren (unsichere) Verwendung wird die Integrität von Daten des Organs in relevanter Weise verletzt. Möglicherweise erkennt die Institution dies nicht.</t>
  </si>
  <si>
    <t>Wegen vom Organ selbst zu verantwortenden Mängeln in der Sicherheit der Lösung oder deren (unsichere) Verwendung wird die Verfügbarkeit von Daten des Organs in relevanter Weise verletzt. Hier ist nur die fehlende Verfügbarkeit von Daten, nicht des Services oder der Lösung zu behandeln.</t>
  </si>
  <si>
    <t xml:space="preserve">Wegen vom Organ selbst zu verantwortenden Mängeln in der Sicherheit der Lösung oder deren (unsichere) Verwendung wird die Vertraulichkeit von Daten des Organs in relevanter Weise verletzt. Der Lawful Access und der Verrat durch eigene Mitarbeiter ist hier nicht zu behandeln. </t>
  </si>
  <si>
    <t xml:space="preserve">Die Bearbeitung von Personendaten oder Geheimnisdaten kann im Rahmen der Lösung nicht in der gewünschten Weise nachvollzogen werden. </t>
  </si>
  <si>
    <t>Die Lösung sieht vor, dass Bearbeitungen protokolliert werden, sowohl auf Ebene des Systems als auch der Anwendung (Audit Trails). Alle Zugriffe setzen ein jeweils einer einzelnen Person zuordnenbares Konto voraus, mit wenigen Ausnahmen von Systemkonten.</t>
  </si>
  <si>
    <t xml:space="preserve">Datenschutzverletzungen, mit möglichen Nachteilen für betroffene Personen (z.B. weil Daten möglicherweise unbemerkt verändert wurden); Störung des Betriebes; Mehrkosten; Leistung kann nicht erbracht werden; negative Reputation. </t>
  </si>
  <si>
    <t xml:space="preserve">Wir haben Backups, um frühere Versionen unserer  Datenbestände zu rekonstruieren (und damit mögliche Veränderungen zu entdecken). </t>
  </si>
  <si>
    <t>Die Lösung ist sehr komplex und in eine Vielzahl von Services seitens des Anbieters eingebunden; jede neue Funktionalität kann zusätzliche Datenflüsse bewirken. Wir prüfen die Konfiguration der Services und Zugriffsrechte daher regelmässig, um Veränderungen frühzeitig festzustellen und etwaige unerwünschte "Default"-Einstellungen anzupassen. Der Provider wird Services, die wir nicht ausdrücklich aktivieren, auch nicht nutzen und verspricht die Bearbeitung nur nach "need-to-know".</t>
  </si>
  <si>
    <t xml:space="preserve">Datenschutz- und Geheimnisverletzungen, falls damit die Daten unbefugten Dritten offengelegt oder für nicht zulässige Zwecke verwendet werden, dies mit den entsprechenden Folgen (z.B. Zweckbindung verletzt, Diskriminierung, Rufschädigung); Störung des Betriebes; Mehrkosten; Leistung kann nicht erbracht werden; negative Reputation. </t>
  </si>
  <si>
    <t>Die vertraglichen Regeln zum Geheimnisschutz und zur Datensicherheit gelten für alle Services des Anbieters, auch solche, die versehentlich oder ungewollte aktiviert werden; insofern besteht auch in diesen Fällen noch ein gewisser Schutz.</t>
  </si>
  <si>
    <t>Wir haben die Löschung der Daten nach dem Exit vereinbart. Dies zählt zu den TOMS, die auch von Dritten geprüft werden. Die Audit-Berichte bestätigen die Einhaltung dieser Massnahmen.</t>
  </si>
  <si>
    <t xml:space="preserve">Datenschutz- und Geheimnisverletzungen, mit allen möglichen Nachteilen für betroffene Personen (z.B. unverhältnismässige Datenbearbeitung); negative Reputation. </t>
  </si>
  <si>
    <t>Wir können uns die Löschung bestätigen lassen bzw. sie durchsetzen; die Verpflichtung zur Einhaltung des Datenschutzes, der Geheimnispflicht und der TOMS gilt bei nicht erfolgter Löschung weiterhin; es besteht also auch dann ein gewisser Schutz.</t>
  </si>
  <si>
    <t>Wir haben eine Reihe von Massnahmen getroffen, um dieses Risiko so gering wie möglich zu halten. Hierzu gehört die Speicherung der Daten in der Schweiz, Einschränkung des Zugriffs durch Mitarbeiter des Anbieters und die Pflicht, "unsere" Daten zu verteidigen. Die Risikoanalyse hat gezeigt, dass die Wahrscheinlichkeit eines Eintritts dieses Risikos sehr gering ist.</t>
  </si>
  <si>
    <t xml:space="preserve">Datenschutz- und Geheimnisverletzungen, mit allen möglichen Nachteilen für betroffene Personen (z.B. Blosstellung, Diskriminierung); Störung des Betriebes, falls wir Daten repatriieren müssen; Mehrkosten; Schadenersatz; negative Reputation. </t>
  </si>
  <si>
    <t>Der Anbieter ist verpflichtet, uns zu informieren und die Herausgabe, selbst wenn sie angeordnet werden sollte, auf das Minimum zu beschränken.</t>
  </si>
  <si>
    <t xml:space="preserve">Datenschutz- und Geheimnisverletzungen, mit allen möglichen Nachteilen für betroffene Personen (z.B. Blosstellung, Diskriminierung); Mehrkosten; Schadenersatz; negative Reputation. </t>
  </si>
  <si>
    <t xml:space="preserve">Datenschutzverletzungen, mit möglichen Nachteilen für betroffene Personen (z.B. Verwechslungen, Verweigerung von Leistungen, Rufschädigung); Störung des Betriebes; Mehrkosten; Schadenersatz; Leistung kann nicht erbracht werden; negative Reputation. </t>
  </si>
  <si>
    <t xml:space="preserve">Datenschutzverletzungen, mit möglichen Nachteilen für betroffene Personen (z.B. Erbringung der Leistung erschwert, Verlust von Ansprüchen); Störung des Betriebes; Mehrkosten; Schadenersatz; Leistung kann nicht erbracht werden; negative Reputation. </t>
  </si>
  <si>
    <t>Wir lassen uns die Verfügbarkeit sowie die Reaktionszeit vertraglich zusichern. Der Anbieter wird verpflichtet, Massnahmen zu ergreifen um Probleme in angemessener Zeit zu beheben.</t>
  </si>
  <si>
    <t xml:space="preserve">Wir werden ein Konzept für den Umgang mit Performance-Problemen und die Erstellung von Workarounds haben. </t>
  </si>
  <si>
    <t>Konzept erstellen.</t>
  </si>
  <si>
    <t>Der Vertrag erlaubt dem Anbieter nicht, wesentliche, nachteilige Anpassungen der Services einseitig vorzunehmen, ohne uns dies rechtzeitig mitzuteilen. Wir haben Mitarbeitende festgelegt, die die Services und Entwicklungen seitens des Anbieters verfolgen und reagieren können.</t>
  </si>
  <si>
    <t>Einschränkungen des Betriebs; Datenschutz- und Geheimnisverletzungen; aufsichtsrechtliche oder politische Einflussnahme; Mehrkosten.</t>
  </si>
  <si>
    <t>Wir haben Spezialisten, die in einer solchen Situation rasch reagieren können. Da die wir auf Umsysteme mit standardisierte Schnittstellen setzen, ist das Risiko von Inkompatibilitäten eher gering.</t>
  </si>
  <si>
    <t xml:space="preserve">Der Service ist sehr komplex und entwickelt sich laufend weiter, so auch der Markt. Wir haben Spezialisten und bilden diese auch regelmässig weiter. </t>
  </si>
  <si>
    <t>Wir achten auf eine gute Ausbildung und ständige Weiterbildung unseres Personals. Bei Bedarf ziehen wir auch externe Experten bei. Die Handhabung der Lösung erfolgt in strukturierter, geregelter Weise.</t>
  </si>
  <si>
    <t>Der Service ist sehr komplex und entwickelt sich laufend weiter, so auch der Markt. Dies erfordert entsprechend qualifizierte Personen, die jedoch am Markt nicht immer einfach zu finden sind.</t>
  </si>
  <si>
    <t>Wir haben für das Projekt entsprechende zusätzliche Stellen beantragt.</t>
  </si>
  <si>
    <t>Weitere Stellen.</t>
  </si>
  <si>
    <t>Der Service ist sehr komplex und entwickelt sich laufend weiter, so auch der Markt. Dies stellt hohe Anforderungen an die Organisation.</t>
  </si>
  <si>
    <t>Einschränkungen des Betriebs; Datenschutz- und Geheimnisverletzungen; aufsichtsrechtliche oder politische Einflussnahme; Mehrkosten (insbesondere für Personal).</t>
  </si>
  <si>
    <t xml:space="preserve">Kosten externe Beratung und nachträglicher Aufbau der Governance; Systemfehler mit entsprechenden Folgen sowie Rechtsverletzungen möglich, bis angemessene Governance eingeführt wurde. </t>
  </si>
  <si>
    <t>Wir achten im Projekt von Beginn an auf eine gute Governance und ziehen hierfür auch externe Stellen bei.</t>
  </si>
  <si>
    <t>Die Lösung bietet sehr viele Möglichkeiten, was die Anwender herausfordern kann. Dementsprechend werden wir die Anwender entsprechend intensiv schulen und prüfen, wie sie einsetzen.</t>
  </si>
  <si>
    <t>Effizienzverluste; mangelnde Effektivität der Lösung; Datenschutzverletzungen (z.B. durch interne Übernutzungen); Einschränkungen des Betriebs; Mehrkosten.</t>
  </si>
  <si>
    <t>Wir bieten den Mitarbeitern immer wieder Schulungen an; der Support steht ihnen auch zur Verfügung; wir beobachten den Einsatz der Lösung und reagieren entsprechend.</t>
  </si>
  <si>
    <t>Die Lösung bietet den Mitarbeitenden sehr viel Komfort, und auch der Anbieter hat einen guten Ruf bezüglich der Kundenzufriedenheit.</t>
  </si>
  <si>
    <t>Negatives Betriebsklima; Stress der Mitarbeitenden; Mehrkosten.</t>
  </si>
  <si>
    <t>Wir werden regelmässig eine Umfrage betreffend Anwenderzufriedenheit machen und reagieren, falls das nötig ist.</t>
  </si>
  <si>
    <t xml:space="preserve">Es gelingt dem Organ nicht, die Lösung wie nötig zu implementieren. Hierzu gehört auch eine Migration aus einer allenfalls schon bestehenden Lösung inklusive der Übernahme aller Daten. </t>
  </si>
  <si>
    <t>Wir haben ein Projektleiter mit entsprechendem Know-how und Recourcen. Sämtliche Stakeholder arbeiten zusammen. Der Fortschritt wird regelmässig geprüft und überwacht. Die Implementierung erfolgt bewährten Konzepten und basiert auf bewährter Technologie.</t>
  </si>
  <si>
    <t xml:space="preserve">Kosten der fehlgeschlagenen Migration; Weiterbetrieb der aktuellen (allenfalls fehleranfälligen) Lösung; Evaluation und Implementierung einer neuen anderen Lösung allenfalls nötig; neue Kommunikations und Kolloborationslösungen können nicht genutzt werden. </t>
  </si>
  <si>
    <t xml:space="preserve">Wir können die aktuelle Lösung bis zur vollständigen Implementierung der neuen Lösung weiternutzen. Wir haben genügend Zeit für einen zweiten "Anlauf". </t>
  </si>
  <si>
    <t xml:space="preserve">Wir haben die Mitarbeit des Anbieters für den Exit vertraglich vereinbart, kontrollieren sie aber zu einem grossen Teil sowieso selbst. Solche Exits sind schon mehrfach vollzogen worden; es gibt hierzu bewährte Methoden und Techniken. Die Datenübertragbarkeit ist vertraglich und technisch sichergestellt. </t>
  </si>
  <si>
    <t>Wir müssen mit dem Anbieter und seinen Services weiterarbeiten, was allenfalls nur noch eingeschränkt möglich ist; Mehrkosten; Rechtsverletzungen.</t>
  </si>
  <si>
    <t>Wir haben eine Exitstrategie zum Voraus festgelegt und halten diese aktuell; der Vertrag sieht eine über das Vertragsende hinausgehende Berechtigung zum Zugriff auf unsere Daten vor; der Anbieter dürfte auch den Vertrag verlängern, wenn wir das benötigen.</t>
  </si>
  <si>
    <t>Wir haben keine komplexen vertraglichen Pflichten, abgesehen vom Datenschutz und der Datensicherheit und der Pflicht zur Unterlassung von Störungen. Für die Bezahlung der Rechnung haben wir einen definierten Prozess. Wir schulen unsere Mitarbeiter, was sie tun dürfen.</t>
  </si>
  <si>
    <t xml:space="preserve">Unser Anbieter ist im Ausland, aber immerhin in einem Land, in welchem keine Sanktionen gegen Organe in der Schweiz zu erwarten sind, erst Recht nicht im öffentlichen Sektor (Irland). Wir sind selbst auch nicht exponiert in Bezug auf mögliche Sanktionen (keine privatrechtliche Aktivitäten). </t>
  </si>
  <si>
    <t>Viele nutzen den Service, so dass der Anbieter alles unternehmen wird, um ein solches Szenario zu vermeiden. Bisher sind solche Einschränkungen nicht vorgekommen.</t>
  </si>
  <si>
    <t xml:space="preserve">Viele nutzen den Service, so dass der Anbieter alles unternehmen wird, um ein solches Szenario zu vermeiden. Der Anbieter erscheint finanziell und auch sonst sehr stabil. </t>
  </si>
  <si>
    <t>Der Anbieter ist nach Ablauf einer Vertragsperiode nicht mehr bereit den Vertrag mit dem Organ zu verlängern.</t>
  </si>
  <si>
    <t>Wir nutzen dieselben Services, die sehr viele andere Betriebe nutzen. Der Anbieter wird ein hohes Interesse daran haben, die Services weiterhin zu erbringen, auch dem Organ. Es sind keine exotischen Services und wir haben keine exotischen Vertragsbedingungen.</t>
  </si>
  <si>
    <t>Die Art und Weise der Services (Software-as-a-Service) birgt ein vergleichsweise geringes Risiko eines solchen Schritts (im Vergleich zum Einsatz von eigenen Anwendungen auf Basis eines IaaS/PaaS-Betriebs). Wenn wir die Software "missbräuchlich" einsetzen, würden wir vermutlich gewarnt.</t>
  </si>
  <si>
    <t>Wir haben uns die Verfügbarkeit sowie die Reaktionszeit vertraglich zusichern lassen. Der Anbieter ist verpflichtet und hat den Anreiz, Massnahmen zu ergreifen um Probleme in angemessener Zeit zu beheben. Er verfügt über geo-redundante Systeme, die im Notfall zum Einsatz kommen.</t>
  </si>
  <si>
    <t>Kosten einer Migration und Kosten eines Workarounds im Falle eines Auslaufens des Vertrags (auch kurzfristig); Einschränkung des Betriebs.</t>
  </si>
  <si>
    <t>Kosten einer Migration und Kosten eines Workarounds im Falle einer Suspendierung; Zugriff auf Daten könnte blockiert sein; Einschränkung des Betriebs.</t>
  </si>
  <si>
    <t xml:space="preserve">Wir haben eine Exitstrategie zum Voraus festgelegt und halten diese aktuell. Wir hängen vom Anbieter ab, können aber mit gewissen vorübergehenden betrieblichen Einschränkungen innert Wochen oder Monaten wechseln, jedenfalls im Notbetrieb. Wir haben unsere Daten noch bei einem anderen Anbieter gespeichert. </t>
  </si>
  <si>
    <t>Wir haben eine Exitstrategie zum Voraus festgelegt und halten diese aktuell. Wir hängen vom Anbieter ab, können aber mit gewissen vorübergehenden betrieblichen Einschränkungen innert Wochen oder Monaten wechseln, jedenfalls im Notbetrieb. Wir haben unsere Daten noch bei einem anderen Anbieter gespeichert. Bei Rechtsansprüchen Dritter wegen IP-Verletzungen muss uns der Anbieter schadlos halten.</t>
  </si>
  <si>
    <t>Wir setzen für die Anbindung bereits redundante Verbindungen ein. Die Verfügbarkeit der Verbindungen ist erfahrungsgemäss sehr hoch.</t>
  </si>
  <si>
    <t>Wir verfügen über ein internes IT-Krisenmanagement. Wir haben zudem wichtige Komponenten redundant ausgelegt.</t>
  </si>
  <si>
    <t>Wir verfügen über ein internes IT-Krisenmanagement. Wir haben zudem wichtige Komponenten redundant ausgelegt. Sie sind alle standardisiert, d.h. es kann im Markt Ersatz beschafft werden.</t>
  </si>
  <si>
    <t>Es stehen heute vergleichsweise viele Alternativen für Verbindungen zum Anbieter zur Verfügung, die sich kurzfristig aktivieren lassen. Dieses Thema ist in unserem Konzept zum Umgang mit Serviceausfällen abgedeckt. Wir hängen von der Lösung ab, können aber vorübergehend auch ohne die Lösung mindestens in einem Kernbereich weiterarbeiten.</t>
  </si>
  <si>
    <t xml:space="preserve">Wir hängen von der Lösung ab, können aber vorübergehend auch ohne die Lösung mindestens in einem Kernbereich weiterarbeiten. Ein nicht nur kurzfristiger Stopp der Services führt zu einer erheblichen Zusatzbelastung. Wir haben ein Konzept zum Umgang mit Serviceausfällen und die Erstellung von Workarounds, aber dieses hilft bei längeren Ausfällen nur beschränkt. Sollte der Ausfall anhaltend sein, haben wir auch eine Exitstrategie, die wir aktuell halten und die auch eine kurzfristige Migrationen mit Notbetrieb vorsieht. Unsere Daten sind auch noch bei einem anderen Anbieter gespeichert. </t>
  </si>
  <si>
    <t xml:space="preserve">Wir hängen von der Lösung ab, können aber vorübergehend auch ohne die Lösung mindestens in einem Kernbereich weiterarbeiten. Ein nicht nur kurzfristiger Stopp der Services führt zu einer erheblichen Zusatzbelastung. Wir haben ein Konzept zum Umgang mit Serviceausfällen und die Erstellung von Workarounds. </t>
  </si>
  <si>
    <t xml:space="preserve">Wir hängen von der Lösung ab, können aber vorübergehend auch ohne die Lösung mindestens in einem Kernbereich weiterarbeiten. Ein nicht nur kurzfristiger Stopp der Services führt zu einer erheblichen Zusatzbelastung. Wir haben ein Konzept zum Umgang mit Serviceausfällen und die Erstellung von Workarounds. Sollte der Ausfall anhaltend sein, haben wir auch eine Exitstrategie, die wir aktuell halten und die auch eine kurzfristige Migrationen mit Notbetrieb vorsieht. Unsere Daten sind auch noch bei einem anderen Anbieter gespeichert. </t>
  </si>
  <si>
    <t xml:space="preserve">Wir hängen von der Lösung ab, können aber vorübergehend auch ohne die Lösung mindestens in einem Kernbereich weiterarbeiten. Ein nicht nur kurzfristiger Stopp der Services führt zu einer erheblichen Zusatzbelastung. Wir haben ein Konzept zum Umgang mit Serviceausfällen und die Erstellung von Workarounds, aber dieses hilft bei längeren Ausfällen nur beschränkt. </t>
  </si>
  <si>
    <t>Backups werden regelmässig geprüft und getestet. Sie sind so gestaltet, dass sie online nicht zugänglich sind.</t>
  </si>
  <si>
    <t>Störung des Betriebes; Mehrkosten; Datenverlust; Leistung kann nicht erbracht werden; Reputationsschäden.</t>
  </si>
  <si>
    <t xml:space="preserve">Wir haben ein Konzept zum Umgang mit Datenverlusten und damit zusammenhängenden Ausfällen, das auch Workarounds vorsieht. Wir können gewisse Daten anhand anderer Quellen rekonstruieren. </t>
  </si>
  <si>
    <t>Das Disaster-Recovery und die Backupsysteme werden regelmässig geprüft und getestet bzw. geübt. Die dazu gehörigen Konzepte werden ebenfalls geprüft und getestet.</t>
  </si>
  <si>
    <t xml:space="preserve">Datenschutz- und Geheimnisverletzungen; aufsichtsrechtliche und politische Interventionen; Mehrkosten durch eine erforderlich werdende Migration; negative Reputation. </t>
  </si>
  <si>
    <t>Wir können vertragliche Vereinbarung und auf den Anbieter anwendbares Recht durchsetzen. Dabei können wir auch auf die für ihn zuständige Aufsichtsbehörde zurückgreifen und den öffentlichen Druck nutzen.</t>
  </si>
  <si>
    <t>Wir kontrollieren den Anbieter (bzw. er wird durch Dritte geprüft). Er ist zudem ein Anbieter, den auch viele andere Institutionen nutzen, d.h. die Wahrscheinlichkeit einer Vertragasverletzung durch den Anbieter sinkt dadurch. Das direkt auf den Anbieter anwendbare Recht hilft uns bei der Durchsetzung unserer Ansprüche und exponiert ihn. Das gilt auch bezüglich seiner Reputation. Diese zeigt, dass er Verträge grundsätzlich einhält und dies weiter gedenkt zu tun.</t>
  </si>
  <si>
    <t xml:space="preserve">Kontrollverlust; Einschränkungen im Betrieb; Datenschutz- und Geheimnisverletzungen; aufsichtsrechtliche und politische Interventionen; Mehrkosten durch eine erforderlich werdende Migration oder Anpassungen; negative Reputation. </t>
  </si>
  <si>
    <t>Der Anbieter hat sich bisher so verhalten, dass rechtlich erforderliche Anpassungen immer auch ohne Zwang durchgeführt werden, wenn sie ausgewiesen sind; der Vertrag sieht ein Recht auf Anpassung allerdings nicht vor. Der Anbieter will zahlreiche weitere Kunden in ähnlicher Situation beliefern und muss daher nach dem hiesigen Recht zulässige Verträge anbieten.</t>
  </si>
  <si>
    <t>Wir haben eine Exitstrategie zum Voraus festgelegt und halten diese aktuell. Wir lassen uns nötigenfalls Schützenhilfe von Aufsichtsbehörden geben, um unsere Forderungen durchzusetzen.</t>
  </si>
  <si>
    <t>Lösung kann nicht mehr weiter genutzt werden; Wechsel zu neuer Lösung oder wieder selber betreiben; Migrationskosten; allenfalls nicht rechtzeitig möglich; wenn Wechsel nicht rechtzeitig möglich: Risiko von Datenschutz- oder Geheimnisverletzung oder Verletzungen von Aufsichtsrecht.</t>
  </si>
  <si>
    <t xml:space="preserve">Die Lösung, die wir nutzen, entspricht einem Grundbedürfnis vieler vergleichbarer Organe und ist diesbezüglich auch nicht speziell. Es ist daher nicht davon auszugehen, dass sie plötzlich nicht mehr eingesetzt werden darf. Selbst wenn solches droht, wird es ggf. möglich sein, den Service oder den Vertrag anzupassen. </t>
  </si>
  <si>
    <t xml:space="preserve">Wir haben eine Exitstrategie zum Voraus festgelegt und halten diese aktuell. </t>
  </si>
  <si>
    <t>Wir haben eine Exitstrategie zum Voraus festgelegt und halten diese aktuell. Wir lassen uns nötigenfalls Schützenhilfe von Aufsichtsbehörden geben, um unsere Forderungen durchzusetzen. Der Anbieter wird auch selbst ein Interesse haben, seine Services weiterhin anbieten zu können und daher die nötigen Anpassungen vornehmen. Wir werden eine gewisse Frist haben, solche vorzunehmen.</t>
  </si>
  <si>
    <t xml:space="preserve">Die Zweckbindung vereinbaren wir vertraglich. Das direkt auf den Anbieter anwedbare Recht verbietet ihm die unerlaubte Eigennutzung ebenfalls. Seine Abläufe sind hoch-standardisiert. Solche Eigennutzungen würden rasch bekannt und würden seine Reputation erheblich beeinträchtigen. </t>
  </si>
  <si>
    <t>Die Eigennutzung, zu welcher es kommt, ist aus unserer Sicht datenschutzrechtlich unbedenklich, da entsprechende Massnahmen (Pseudonymisierung) getroffen werden und sie sich im Rahmen dessen bewegt, was auch andere Anbieter vornehmen. Bisher gab es keine Anzeigen, dass dies nicht zulässig sein soll.</t>
  </si>
  <si>
    <t>Datenschutz- und Geheimnisverletzungen;  Einschränkungen des Betriebs; Mehrkosten; negative Reputation, aufsichtsrechtliche und politische Interventionen.</t>
  </si>
  <si>
    <t>Wir haben zwar ausländisches Recht und einen Gerichtsstand im Ausland vereinbart, aber über lokale Anwälte können wir den Vertrag nötigenfalls auch dort gerichtlich durchsetzen. Das lokale Recht bietet dem Richter viel Freiheit zur Anordnung vorsorglicher Massnahmen. Ferner setzt sich der Anbieter einem grossen Reputationsrisiko aus, wenn er sich nicht an den Vertrag hält. Vertragsverletzungen sind bisher keine bekannt.</t>
  </si>
  <si>
    <t xml:space="preserve">Wir können über öffentliche Kommunikation und die Aufsichtsbehörden Druck auf den Anbieter ausüben, da er auch in der Schweiz über eine erhebliche Geschäftstätigkeit verfügt. </t>
  </si>
  <si>
    <t>Wir können vertragliche Vereinbarung und auf den Anbieter anwendbares Recht durchsetzen, um die Eigennutzung zu beenden. Es geht zudem nicht um sensitive Daten; es ist daher nicht von gewichtigen Nachteilen für die betroffenen Personen auszugehen.</t>
  </si>
  <si>
    <t>Es werden von den Mitarbeitern keine besonders sensitive Daten bearbeitet. Sie werden über die Bearbeitung informiert. Im Falle eines Problems kann die Lösung entsprechend angepasst werden. Im Falle eines Streits ist eine Einigung möglich.</t>
  </si>
  <si>
    <t>Die betroffenen Personen sind über die Bearbeitung informiert. Im Falle eines Problems kann die Lösung entsprechend angepasst werden. Im Falle eines Streits ist eine Einigung möglich.</t>
  </si>
  <si>
    <t>Datenschutz- und Geheimnisverletzungen; Klagen durch betroffene Personen; Einschränkungen des Betriebs; Mehrkosten; Schadenersatz; negative Reputation, aufsichtsrechtliche und politische Interventionen.</t>
  </si>
  <si>
    <t>Klagen verletzter Dritter; strafrechtliche Folgen; Mehrkosten; Schadenersatz; Einschränkung der Verwendungsmöglichkeit der Lösung.</t>
  </si>
  <si>
    <t>Wir setzen nicht systematisch Inhalte ein, die von Drittrechten betroffen sind. Die Nutzung ändert sich gegenüber heute nicht, und bisher hatten wir keine solchen Zwischenfälle. Wir haben Weisungen, wie die zulässige Nutzung der Lösung auszusehen hat.</t>
  </si>
  <si>
    <t>Wir können in einem konkreten Fall korrigierend eingreifen. Im Falle einer Klage ist möglicherweise eine Einigung möglich. Wir haben keine besonders heiklen Inhalte in Bezug auf Drittrechte (die nicht den Daten- oder Geheimnisschutz betreffen).</t>
  </si>
  <si>
    <t>Wir nutzen eine bewährte Methode zur Durchführung des Projekts. Dies umfasst auch eine vertiefte Abklärung der rechtlichen Vorgaben, die wir einzuhalten glauben.</t>
  </si>
  <si>
    <t>Klagen verletzter Dritter; strafrechtliche Folgen; Mehrkosten; Schadenersatz; Einschränkung der Verwendungsmöglichkeit der Lösung; Verzögerungen bei der Umsetzung.</t>
  </si>
  <si>
    <t xml:space="preserve">Wir können in einem konkreten Fall korrigierend eingreifen. Im Falle einer Klage ist möglicherweise eine Einigung möglich. </t>
  </si>
  <si>
    <t>Wir haben intern verantworliche Personen definiert, die den Anbieter überwachen und regelmässig kontrollieren; die Überwachung ist in unser internes Kontrollsystem (IKS) eingebunden. Wir sehen externe Kontrollen des Anbieters vor.</t>
  </si>
  <si>
    <t>Im Vertrag sind Informationspflichten vereinbart. Wir haben verantwortliche Mitarbeitende definiert, die den Anbieter betreuen und den Vertrag bzw. Hinweise des Anbieter auf Änderungen prüfen bzw. überwachen.</t>
  </si>
  <si>
    <t>Datenschutz- und Geheimnisverletzungen; Mehrkosten; negative Reputation, aufsichtsrechtliche und politische Interventionen; Notwendigkeit eines Exits.</t>
  </si>
  <si>
    <t>Wir haben eine Exitstrategie zum Voraus festgelegt und halten diese aktuell. Da der Anbieter noch viele anderen Kunden beliefert in der Schweiz, ist nicht davon auszugehen, dass er Änderungen vornimmt, die für uns nicht zumutbar sind.</t>
  </si>
  <si>
    <t>Die Umsetzung der Massnahmen erfolgt in einem definierten und von separater Stelle überwachten Prozess. Sie muss zudem dokumentiert werden. Die Umsetzung nehmen in der Sache erfahrene Personen vor.</t>
  </si>
  <si>
    <t>Datenschutz- und Geheimnisverletzungen; Mehrkosten; negative Reputation, aufsichtsrechtliche und politische Interventionen; betriebliche Einschränkungen.</t>
  </si>
  <si>
    <t>Selbst eine falsche Konfiguration führt nicht zwingend zu einem Schaden, sondern erhöht "nur" das Risiko eines solchen. Die meisten Mängel sind nach erfolgter Entdeckung heilbar. Dazu führen wir entsprechende Prüfungen vor und wiederholen die Risikobeurteilungen regelmässig. Spätestens dann fallen Abweichungen auf.</t>
  </si>
  <si>
    <t>Der Anbieter bleibt aufgrund seines standardisierten Angebots und der Notwendigkeit weitere Kunden zu gewinnen unter konstantem Wettbewerbsdruck, was auch den Druck zum Einsatz von Standards umfasst, die eine Migration weg vom Anbieter ermöglichen. Dies erfordert zusehends auch das anwendbare Recht.</t>
  </si>
  <si>
    <t>Abhängigkeit vom Anbieter; möglicherweise nicht die beste Lösung für jeden Anwendungsfall; Mehrkosten.</t>
  </si>
  <si>
    <t>Wir haben eine Exitstrategie, die uns auch in relativ kurzer Frist einen Weggang jedenfalls notdürftig ermöglich, sollte dies erforderlich werden. Der Vertrag sieht für wichtige Anpassungen entsprechende Ankündigungsfristen vor.</t>
  </si>
  <si>
    <t xml:space="preserve">Abhängigkeit vom Anbieter; Zwang, nachteilige oder unzulässige Konditionen oder Services akzeptieren zu müssen; negative Reputation; aufsichtsrechtliche und politische Interventionen; betriebliche Einschränkungen; Mehrkosten. </t>
  </si>
  <si>
    <t xml:space="preserve">Die Erfahrung im Technologiemarkt hat gezeigt, dass auch etablierte Anbieter ständig neuer Konkurrenz ausgesetzt sind, die Alternativen bereitzustellen versuchen, auch wenn diese nicht immer gleich oder gleichwertig sein mögen. </t>
  </si>
  <si>
    <t>Abhängigkeit vom Anbiebter; Anbieter kann Preise erhöhen; geringere Innovation; Reduktion des Service-Levels und der Service-Qualität.</t>
  </si>
  <si>
    <t>Wir sind für unseren Betrieb nicht darauf angewiesen, ein gleiches oder gleichwertiges Angebot von einem Konkurrenten zu haben. Ein Basisangebot genügt, und dieses wird es immer geben.</t>
  </si>
  <si>
    <t>Wir haben die Bedürfnisse und die Services genau evaluiert und sind der Ansicht, dass sie genügen. Dies zeigen auch Erfahrungen von anderen Kunden, die wir kennen.</t>
  </si>
  <si>
    <t xml:space="preserve">Wir haben die Bedürfnisse bei der Gestaltung der Lösung genau evaluiert und haben die Lösung auf ihre Tauglichkeit prüfen lassen. </t>
  </si>
  <si>
    <t>Nötigenfalls können wir die Lösung anpassen. Wir haben zudem eine Exitstrategie zum Voraus festgelegt und halten diese aktuell.</t>
  </si>
  <si>
    <t>Wir können allenfalls ergänzende Services von Dritten beziehen oder selbst bauen. Wir haben zudem eine Exitstrategie zum Voraus festgelegt und halten diese aktuell.</t>
  </si>
  <si>
    <t xml:space="preserve">Der Anbieter hat zahlreiche Kunden und ist auch unter dem Druck von diversen Konkurrenten. Diese werden ihn nachhaltig zur Innovation und zur Weiterentwicklung seiner Services zwingen. Dies haben die Erfahrungen der letzten 30 Jahre in der IT-Industrie gezeigt. </t>
  </si>
  <si>
    <t>Wir bilden unsere Mitarbeiter laufend weiter aus und halten sie auch an, die Entwicklungen zu beobachten. Wir lassen uns diesbezüglich auch beraten.</t>
  </si>
  <si>
    <t>Da wir uns hier im standardisierten Bereich bewegen, ist auch ein nachträgliches Aufspringen auf einen fahrenden Zug oft gut möglich.</t>
  </si>
  <si>
    <t>Der Anbieter ist unter konstantem Marktdruck, was auch für das Organ die Preise konkurrenzfähig hält. Die Preise sind zudem jeweils für eine Vertragsperiode fix.</t>
  </si>
  <si>
    <t xml:space="preserve">Wir können die Services ggf. auch wieder einschränken. Wir haben keine langen Kündigungsfristen. </t>
  </si>
  <si>
    <t>Wir können an anderer Stelle Einsparungen vornehmen.</t>
  </si>
  <si>
    <t>Wir überwachen den Anbieter und seine Services, um rechtzeitig reagieren zu können.</t>
  </si>
  <si>
    <t>Mit der Zeit nimmt das Risiko von selbst ab.</t>
  </si>
  <si>
    <t>Der Bereich, der mit unserer Lösung betroffen ist, ist keine Kernanwendung, d.h. die digitale Souveränität ist hier weniger relevant.</t>
  </si>
  <si>
    <t>Mehrkosten; Reputationsschäden; politische oder aufsichtsrechtliche Einflussnahme und Folgen; Disziplinarverfahren</t>
  </si>
  <si>
    <t>Wir haben interne Weisungen, die das Verhalten unserer Mitarbeiter regeln. Es gilt zudem das Schweizer Recht, das solches Verhalten adressiert. Bisher hatten wir keine schlechten Erfahrungen, und die Art der Nutzung ändert sich mit der Lösung nicht wesentlich. Ein besonderes Missbrauchspotenzial bietet die Lösung nicht.</t>
  </si>
  <si>
    <t>Die Lösung bringt kein relevantes Missbrauchspotenzial von externer Seite mit sich.</t>
  </si>
  <si>
    <t>Mehrkosten; Reputationsschäden; politische oder aufsichtsrechtliche Einflussnahme und Folgen; Klagen durch verletzte Dritte; Schadenersatz</t>
  </si>
  <si>
    <t>Wir gehen davon aus, dass wir von solchen Missbräuchen relativ schnell erfahren würden, da sich dies herumspricht. Aufgrund des Umstands, dass die Nutzung der Lösung gut nachvollziehbar ist, dürften wir einen Missbrauch rasch aufklären können.</t>
  </si>
  <si>
    <t>Aufgrund des Umstands, dass die Nutzung der Lösung gut nachvollziehbar ist, dürften wir einen Missbrauch rasch aufklären können.</t>
  </si>
  <si>
    <t xml:space="preserve">Der Anbieter bearbeitet in seiner Rolle als Auftragsbearbeiter die Inhalte und andere Daten des Organs nur nach dessen Instruktionen, wobei diese Instruktionen im Vertrag abschliessend definiert werden können (z.B. sich ergeben aus dem Vertrag und der Konfiguration des Services durch den Kunden). Der Umfang der Datenbearbeitung ist jedenfalls vertraglich festgelegt. Die Instruktionen dürfen nicht die Bearbeitung von Daten zu eigenen Zwecken des Bearbeiters umfassen. </t>
  </si>
  <si>
    <r>
      <rPr>
        <sz val="9"/>
        <color rgb="FFFF0000"/>
        <rFont val="Calibri"/>
        <family val="2"/>
        <scheme val="minor"/>
      </rPr>
      <t>[Ergänzung durch Informatik; Erarbeitung erfolgt nach Definition des geforderten Lizenzmodells]</t>
    </r>
    <r>
      <rPr>
        <sz val="9"/>
        <color theme="1"/>
        <rFont val="Calibri"/>
        <family val="2"/>
        <scheme val="minor"/>
      </rPr>
      <t>; Ziff. 1, 2, 4 und 9 MBSA; Buchst. Vereinbarung zum  Servicelevel für Microsoft-Onlinedienste (https://bit.ly/3RWFBKFMSLA); Konzernvertrag (</t>
    </r>
    <r>
      <rPr>
        <sz val="9"/>
        <color rgb="FFFF0000"/>
        <rFont val="Calibri"/>
        <family val="2"/>
        <scheme val="minor"/>
      </rPr>
      <t>konkrete Bezeichnung tbc</t>
    </r>
    <r>
      <rPr>
        <sz val="9"/>
        <color theme="1"/>
        <rFont val="Calibri"/>
        <family val="2"/>
        <scheme val="minor"/>
      </rPr>
      <t xml:space="preserve"> ; Konzern-Beitritt (</t>
    </r>
    <r>
      <rPr>
        <sz val="9"/>
        <color rgb="FFFF0000"/>
        <rFont val="Calibri"/>
        <family val="2"/>
        <scheme val="minor"/>
      </rPr>
      <t>konkrete Bezeichnung tbc</t>
    </r>
    <r>
      <rPr>
        <sz val="9"/>
        <rFont val="Calibri"/>
        <family val="2"/>
        <scheme val="minor"/>
      </rPr>
      <t>)</t>
    </r>
  </si>
  <si>
    <r>
      <rPr>
        <sz val="9"/>
        <color rgb="FFFF0000"/>
        <rFont val="Calibri"/>
        <family val="2"/>
        <scheme val="minor"/>
      </rPr>
      <t>[Ergänzung durch Informatik; Erarbeitung erfolgt nach Definition des geforderten Lizenzmodells]</t>
    </r>
    <r>
      <rPr>
        <sz val="9"/>
        <color theme="1"/>
        <rFont val="Calibri"/>
        <family val="2"/>
        <scheme val="minor"/>
      </rPr>
      <t>; Konzernvertrag (</t>
    </r>
    <r>
      <rPr>
        <sz val="9"/>
        <color rgb="FFFF0000"/>
        <rFont val="Calibri"/>
        <family val="2"/>
        <scheme val="minor"/>
      </rPr>
      <t>konkrete Bezeichnung tbc</t>
    </r>
    <r>
      <rPr>
        <sz val="9"/>
        <color theme="1"/>
        <rFont val="Calibri"/>
        <family val="2"/>
        <scheme val="minor"/>
      </rPr>
      <t>) ; Konzern-Beitritt (</t>
    </r>
    <r>
      <rPr>
        <sz val="9"/>
        <color rgb="FFFF0000"/>
        <rFont val="Calibri"/>
        <family val="2"/>
        <scheme val="minor"/>
      </rPr>
      <t>konkrete Bezeichnung tbc</t>
    </r>
    <r>
      <rPr>
        <sz val="9"/>
        <color theme="1"/>
        <rFont val="Calibri"/>
        <family val="2"/>
        <scheme val="minor"/>
      </rPr>
      <t>); Buchst. C und E CTM Konzernvertrag</t>
    </r>
  </si>
  <si>
    <r>
      <t xml:space="preserve">Nach Vertragsende sind die Kundendaten noch während 90 Tagen verfügbar, damit diese extrahiert werden können ("Speicherung und Löschung von Daten" DPA). </t>
    </r>
    <r>
      <rPr>
        <sz val="9"/>
        <color rgb="FFFF0000"/>
        <rFont val="Calibri"/>
        <family val="2"/>
        <scheme val="minor"/>
      </rPr>
      <t>[Ausserdem lagern wir hier keine geschäftskritischen Services in die Cloud aus oder verfügen über Backups für diese.]</t>
    </r>
    <r>
      <rPr>
        <sz val="9"/>
        <color theme="1"/>
        <rFont val="Calibri"/>
        <family val="2"/>
        <scheme val="minor"/>
      </rPr>
      <t xml:space="preserve"> Vor diesem Hintergrund besteht aus unserer Sicht nur, aber immerhin das geringe Risiko  temporär nicht zur Verfügung stehender historischer Daten.</t>
    </r>
  </si>
  <si>
    <t>A2.27</t>
  </si>
  <si>
    <t>Weiterleitung von Anfragen</t>
  </si>
  <si>
    <t>Der Anbieter verpflichtet sich, Anfragen oder Gesuche von betroffenen Personen oder Aufsichtsbehörden, welche die an den Anbieter delegierte Datenbearbeitung betreffen, unverzüglich weiterzuleiten und sie spweit zulässig nicht selbst zu beantworten.</t>
  </si>
  <si>
    <t>Es ist ein Gerichtsstand vereinbart, der für das Organ zumutbar ist und die Geltendmachung von Ansprüchen nicht unrealistisch erscheinen lässt, so insbesondere, wenn es um datenrechtliche Ansprüche geht. Dies sollte ein Gerichtsstand in der Schweiz sein, aber ausnahmsweise ist auch ein Gerichtsstand im Ausland zulässig. Ein internationales Schiedsgericht in Europa (basierend auf einer gängigen Schiedsordnung) ist eine gute Alternative. Wird Gerichtsstand im Ausland gewählt, befindet sich dieser in einem Land mit gemäss Schweizer Recht angemessenem Datenschutz.</t>
  </si>
  <si>
    <t>Es ist ein auf den Vertrag anwendbares Recht vereinbart, das für das Organ zumutbar ist. Im Normalfall sollte dies Schweizer Recht sein. Ausnahmsweise ist auch ausländisches Recht denkbar, soweit es im Falle von Vertragsverletzungen nicht nur Schadenersatzansprüche, sondern auch Realerfüllung vorsieht ("specific performance"). Wird das Recht eines anderen Lands als der Schweiz gewählt, so muss dieses über einen angemessenen Datenschutz verfügen.</t>
  </si>
  <si>
    <t>Der Service ist so ausgestaltbar, parametrisierbar und konfigurierbar, dass es grundsätzlich zu keiner unerlaubten Erhebung von Personendaten durch den Anbieter kommen sollte, zu keiner unerlaubten Bearbeitung von Mitarbeiterdaten durch das Organ und auch sonst die Vorgaben des Datenschutzes (z.B. Aufbewahrungsfristen, Zugriffskontrollen) im Grossen und Ganzen erfüllt werden. Vertragliche Zusagen können hier auch berücksichtigt werden. Insbesondere sind alle datenschutzrechtlich problematischen Funktionen (z.B. zur Überwachung) ausschaltbar. Die konkrete und korrekte Konfiguration des Services durch das Organ wird nicht hier geprüft.</t>
  </si>
  <si>
    <t xml:space="preserve">Das Organ kann die Speicherregion der Inhalte ("at rest") über die Konfiguration des Service oder den Vertrag selbst festlegen. </t>
  </si>
  <si>
    <t>A4.24</t>
  </si>
  <si>
    <t>Speicher- und Bearbeitungsregionen festgelegt</t>
  </si>
  <si>
    <t>Das Organ hat die Regionen festgelegt, in welchen die Inhalte gespeichert werden sollen, in welcher sie bearbeitet werden dürfen (grundsätzlich und ausnahmsweise) und von wo aus ein Zugriff möglich sein soll (grundsätzlich und ausnahmsweise). Für Services mit geheimnisgeschützten Daten ist vom Organ als Speicherregion die Schweiz gewählt worden, für solche mit (anderen) Personendaten eine Speicherregion in der Schweiz oder im EWR. Die Bearbeitungs- und Zugriffsregionen werden entsprechend einer Beurteilung des Risikos, insbesondere des ausländischen Behördenzugriffs, festgelegt. Dies alles kann umgesetzt werden, ist dokumentiert und den nötigen Stellen zwecks Konfiguration der Services kommuniziert.</t>
  </si>
  <si>
    <t>Die gemäss der Risikobeurteilung und gemäss guter Praxis in der Implementierung der Lösung vorzunehmenden technischen und organisatorischen Massnahmen zur Informationssicherheit sind definiert (z.B. MFA, Verschlüsselung, Audit-Trails, Zero-Trust-Prinzip). Dies umfasst insbesondere Massnahmen, für die nicht der Anbieter, sondern das Organ verantwortlich ist, weil deren Umsetzung in seiner Hand liegt (z.B. Aktivierung einer Funktion). Für die Geschäftsfortführung existiert eine separate Anforderung. Es ist klar, wer diese Massnahmen bis wann umzusetzen hat. Es stehen dem keine Hindernisse entgegen. Die Speicher- und Bearbeitungsregionen werden separat behandelt.</t>
  </si>
  <si>
    <t>Es kommt eine angemessene Lösung für das Schlüsselmanagement zum Einsatz, welches die Fähigkeiten und Ressourcen des Organs, die technischen Möglichkeiten des Anbieter und die mit einem Schlüsselmanagement durch den Anbieter bzw. durch das Organ selbst verbundenen Chancen und Risiken und die Möglichkeiten berücksichtigt. Zugriffe sind zu protokollieren, und die Schlüssel sind vor Verlust, Entwendung, unrechtmässiger Bearbeitung und Kenntnisnahme geschützt.</t>
  </si>
  <si>
    <t>Angemessene Verschlüsselung</t>
  </si>
  <si>
    <t>Angemessene Datensicherheit</t>
  </si>
  <si>
    <t>Der Service sieht seitens des Anbieters eine angemessene Datensicherheit vor. Diese wird durch entsprechende Prüfberichte oder Zertifizierungen bestätigt (d.h. diese Berichte wurden geprüft). Sie decken den Service in der geplanten Region vollumfänglich ab und sind aktuell. Die Verschlüsselung und Audit Trails sind separat behandelt.</t>
  </si>
  <si>
    <t>Der Service sieht eine angemessene Verschlüsselung der Inhalte und Nutzungsdaten vor. Dies umfasst eine starke Verschlüsselung "in transit" und "at rest". Je nach Risiko darf sich der Schlüsselspeicher beim Anbieter befinden, sofern der Zugang zu verschlüsselten Inhalten primär durch das Organ selbst kontrolliert wird (z.B. über einen vom Organ verwaltetes Benutzerverzeichnis mit den nötigen Zugriffsrechten), oder er befindet sich in den Händen des Organs; Zugriffe durch Mitarbeiter des Anbieters in vereinbarten Fällen (z.B. behördliche Anordnung, Notfälle) können vorbehalten bleiben. Der Einsatz der Verschlüsselung ist in den betreffenden Ländern, wo Inhalte bearbeitet werden, zulässig. Sofern das Organ den Schlüsselspeicher bei sich unterhält, erachtet es die damit verbundenen Risiken als tragbar.</t>
  </si>
  <si>
    <t>Das Organ kann festlegen, dass die Inhalte nur innerhalb der von ihm gewählten Region bearbeitet werden (inklusive Fernzugriffe durch Mitarbeiter). Die Ausnahmen sind in einem Vertrag definiert (namentlich für Zugriffe aufgrund von behördlichen Anordnungen oder wo der Service die Übermittlung in eine andere Region verlangt). Im Falle von Fernzugriffen wird tw. zwischen Vollzugriff oder Zugriff via Virtual Desktop unterschieden.</t>
  </si>
  <si>
    <t>Schutz vor ausländischem Behördenzugriff</t>
  </si>
  <si>
    <t>Die weiteren in der Implementierung der Lösung vorzunehmen Massnahmen zum Schutz vor ausländischen Behördenzugriffen (sog. Foreign Lawful Access) sind ebenfalls definiert (z.B. Speicherstandort Schweiz, Zugriffsbeschränkung seitens des Providers, Schlüssel-Management durch das Organ).</t>
  </si>
  <si>
    <t>Angemessenes Schlüsselmanagement</t>
  </si>
  <si>
    <t>Der Vertrag sieht eine angemessene Haftung des Anbieters für den Fall einer Vertragsverletzung durch ihn vor. Diese darf somit nicht auf das gesetzliche Minimum beschränkt sein; das gilt erst recht, wenn das gewählte ausländische Recht diesbezüglich mehr Spielraum zulässt als das Schweizer Recht. Haften sollte der Anbieter für unmittelbare Schäden ("direct damages") in der Höhe von Servicegebühren von 12 Monaten. Es darf keine unangemessenen Ausschlüsse geben. Da die Haftung primär der Disziplinierung des Anbieters dient und nicht dem Vermögensausgleich im Falle eines Schadens, können auch andere disziplinierende Faktoren berücksichtigt werden (z.B. Sanktionsrisiko unter der DSGVO bei EU-basierten Anbietern). Wo aufgrund des Risikos erforderlich, wird eine angemessene Konventionalstrafe vereinbart.</t>
  </si>
  <si>
    <t>Meldepflicht bei Data Breaches und anderen Vorfällen</t>
  </si>
  <si>
    <t>Der Aufsichtsbehörde des Organs werden im Vertrag Prüfrechte analog derjenigen des Organs eingeräumt.</t>
  </si>
  <si>
    <t>Prüfrechte Informationssicherheit</t>
  </si>
  <si>
    <t>A2.62</t>
  </si>
  <si>
    <t>Das Organ hat das Recht, die Einhaltung des Vertrags und insbesondere (aber nicht nur) die vom Anbieter getroffenen Massnahmen zur Informationssicherheit, zu überprüfen. Dieses Prüfrecht kann an die Prüfgesellschaft des Anbieters delegiert werden, soweit diese fachlich qualifiziert ist und unabhängig agiert (in diesem Fall prüft das Organ deren Berichte). Es sollten ISAE 3402 SOC 1 und SOC 2-Berichte des Typs II (= inkl. Prüfung der Wirksamkeit der Massnahmen) vorliegen, aber zwingend sind sie nicht. Die Prüfberichte müssen alle kritischen und vom Organ genutzten Services für den gewählten Standort abdecken. Ein Recht zur Vor-Ort-Prüfung ist sinnvoll, aber nicht zwingend, jedenfalls wenn zu klärende und von den Prüfberichten nicht abgedeckte Punkte anders geklärt werden können (z.B. durch das Stellen von Fragen an den Anbieter oder dessen Prüfgesellschaft). Die Prüfberichte müssen mit der Aufsicht geteilt werden dürfen.</t>
  </si>
  <si>
    <t>Mandantentrennung</t>
  </si>
  <si>
    <t>A4.44</t>
  </si>
  <si>
    <t xml:space="preserve">Es ist sichergestellt, dass Daten verschiedener Mandanten seitens des Anbieters und, wo das Organ verschiedene Mandanten betreut, auch seitens der Lösung getrennt sind. </t>
  </si>
  <si>
    <t>Sollen Inhalte oder andere Daten gesichert oder zu einem anderen Anbieter (oder zurück zum Organ) migriert werden, so ist dies ohne Verlust an Informationen möglich. Die Datenextraktion ist auf der Basis eines gängigen Standardformats möglich und innert vernünftiger Frist grundsätzlich jederzeit durchführbar. Es stehen hierfür hinreichende Bandbreiten zur Verfügung.</t>
  </si>
  <si>
    <t>Exit-Support</t>
  </si>
  <si>
    <t>A2.54</t>
  </si>
  <si>
    <t>Dem Organ wird im Vertrag zugesichert, dass es jederzeit Zugang zu seinen Inhalten hat und diese auch zur separaten Weiterverwendung exportieren kann, insbesondere im Hinblick auf die Vertragsauflösung, und zwar auch im Falle einer ausserordentlichen Kündigung, Suspendierung oder rechtlicher Auseinandersetzung. Der Zugang darf kurzzeitig ausgesetzt werden oder von der Bezahlung einer angemessenen Gebühr (nur zur Deckung der Kosten) abhängig gemacht werden. Es ist klar, dass das Organ die Verfügungsmacht über seine Daten behält und sie ihm gehören. Der jederzeitige Zugang zu den Daten und das Exportieren kann auch über entsprechende technische Funktionen im "Self-Service"-Verfahren ("Pull" statt "Push") sichergestellt sein. Der Exit-Support ist separat abgehandelt.</t>
  </si>
  <si>
    <t>Im Falle einer Vertragsauflösung verpflichtet sich der Anbieter dem Organ jene zumutbare Unterstützung zu bieten, die das Organ zur Rück- oder Überführung der Services und Daten zu sich oder einem anderen Anbieter vernünftigerweise nur vom Anbieter selbst (d.h. nicht auf dem Markt) erhalten kann (z.B. Informationen zu bestimmten Datenformaten, Codes, Konvertierungen). Dies kann von einer angemessenen Gebühr abhängig gemacht und zeitlich befristet sein. Der Zugang zu den Daten ist separat abgehandelt.</t>
  </si>
  <si>
    <t xml:space="preserve">Wir haben Massnahmen vorgesehen, welche einem Lock-in entgegenwirken und eine Migration vom geplanten Anbieter zu einem Alternativanbieter erleichtern (z.B. Einsatz von "Containern", Auswahl eines Anbieters, welcher einen Export unserer Daten in einem Standardformat anbietet, die Definition von Portabilitätsanforderungen). </t>
  </si>
  <si>
    <t>Werte:</t>
  </si>
  <si>
    <r>
      <rPr>
        <b/>
        <sz val="9"/>
        <color theme="1"/>
        <rFont val="Calibri"/>
        <family val="2"/>
        <scheme val="minor"/>
      </rPr>
      <t>Anleitung:</t>
    </r>
    <r>
      <rPr>
        <sz val="9"/>
        <color theme="1"/>
        <rFont val="Calibri"/>
        <family val="2"/>
        <scheme val="minor"/>
      </rPr>
      <t xml:space="preserve"> Diese Risikobeurteilung erfolgt nachdem das Worksheet "Prüfung der Anforderungen" ausgefüllt worden ist. Je mehr der dortigen Anforderungen erfüllt werden, desto weniger Risiken werden in der vorliegenden Prüfung auftauchen. Die Risiko-Beurteilung wird vorzugsweise in der Gruppe mit allen Stakeholdern durchgeführt, wobei jeder Teilnehmer seine persönliche Einschätzung der Eintrittswahrscheinlichkeit und der unerwünschten Folgen des Risikos abgibt. Diese werden dann konsolidiert. Ein Risiko nach dem hiesigen Verständnis ist die Vereitelung eines Ziels durch einen unsicheren Umstand (hier: Ursache). In einem </t>
    </r>
    <r>
      <rPr>
        <b/>
        <sz val="9"/>
        <color theme="1"/>
        <rFont val="Calibri"/>
        <family val="2"/>
        <scheme val="minor"/>
      </rPr>
      <t xml:space="preserve">ersten Schritt </t>
    </r>
    <r>
      <rPr>
        <sz val="9"/>
        <color theme="1"/>
        <rFont val="Calibri"/>
        <family val="2"/>
        <scheme val="minor"/>
      </rPr>
      <t xml:space="preserve">ist unterhalb der Tabelle festzulegen, welcher Betrachtungszeitraum verwendet wird und wie die jeweils vier Stufen unerwünschter finanzieller und persönlicher Folgen eines Risikos ausgestaltet sein sollen. Die Abstufung sollte so gewählt werden, dass sie das gesamte Spektrum an tragbaren und nicht tragbaren Risiken abdeckt. Dazu kann jeweils unter der farbigen Risikomatrix der entsprechende Grenzwert eingetragen werden, ab welchem ein Risiko kritisch wird. In einem </t>
    </r>
    <r>
      <rPr>
        <b/>
        <sz val="9"/>
        <color theme="1"/>
        <rFont val="Calibri"/>
        <family val="2"/>
        <scheme val="minor"/>
      </rPr>
      <t xml:space="preserve">zweiten Schritt </t>
    </r>
    <r>
      <rPr>
        <sz val="9"/>
        <color theme="1"/>
        <rFont val="Calibri"/>
        <family val="2"/>
        <scheme val="minor"/>
      </rPr>
      <t xml:space="preserve">ist für jedes Risiko festzuhalten, welche Faktoren für und gegen den Eintritt dieser Ursache sprechen und mit welcher Wahrscheinlichkeit damit zu rechnen ist, dass die Ursache im Betrachtungszeitraum eintritt. An dieser Stelle sind die Massnahmen zu nennen, die zur Vermeidung des Eintritts der Ursache getroffen wurden oder noch werden. In einem </t>
    </r>
    <r>
      <rPr>
        <b/>
        <sz val="9"/>
        <color theme="1"/>
        <rFont val="Calibri"/>
        <family val="2"/>
        <scheme val="minor"/>
      </rPr>
      <t xml:space="preserve">dritten Schritt </t>
    </r>
    <r>
      <rPr>
        <sz val="9"/>
        <color theme="1"/>
        <rFont val="Calibri"/>
        <family val="2"/>
        <scheme val="minor"/>
      </rPr>
      <t xml:space="preserve">ist festzuhalten, welche unerwünschten Folgen die Verwirklichung des Risikos haben kann und welche Faktoren dafür und dagegen sprechen, dass es zu dieser negativen Folge kommt (bei gegebenem Ursacheneintritt). An dieser Stelle sind die Massnahmen zu nennen, die zur Vermeidung der Folgen getroffen wurden oder aber solche begünstigen. In den Feldern rechts daneben sind schliesslich die Folgen für das Organ und die betroffenen Personen zu beziffern, und zwar jeweils mit einer Prozentangabe, wie wahrscheinlich es zum betreffenden, im Spaltentitel angegebenen Schaden kommt. Bei den Folgen für betroffene Personen kann jede Schadensstufe 0% bis 100% aufweisen. Danach ist für das Organ und die betroffenen Personen anzugeben, ob sich damit die Risikolage gegenüber der bisherigen Situation (ohne Implementation des Vorhabens) verbessert oder verschlechtert hat oder gleich geblieben ist (1 = sehr verbessert, 5 = sehr verschlechtert). Dieser Wert wird mit einer Gewichtung am Ende der Zeile in einen Gesamtrisikovergleich übernommen und angezeigt. In einem </t>
    </r>
    <r>
      <rPr>
        <b/>
        <sz val="9"/>
        <color theme="1"/>
        <rFont val="Calibri"/>
        <family val="2"/>
        <scheme val="minor"/>
      </rPr>
      <t xml:space="preserve">vierten Schritt </t>
    </r>
    <r>
      <rPr>
        <sz val="9"/>
        <color theme="1"/>
        <rFont val="Calibri"/>
        <family val="2"/>
        <scheme val="minor"/>
      </rPr>
      <t>gibt der Risikoeigner an, wie er mit dem Restrisiko umgehen will, das farbig angezeigt wird.</t>
    </r>
  </si>
  <si>
    <r>
      <rPr>
        <b/>
        <sz val="9"/>
        <color theme="1"/>
        <rFont val="Calibri"/>
        <family val="2"/>
        <scheme val="minor"/>
      </rPr>
      <t>Anleitung:</t>
    </r>
    <r>
      <rPr>
        <sz val="9"/>
        <color theme="1"/>
        <rFont val="Calibri"/>
        <family val="2"/>
        <scheme val="minor"/>
      </rPr>
      <t xml:space="preserve"> Diese Risikobeurteilung erfolgt nachdem das Arbeitsblatt "Prüfung der Anforderungen" ausgefüllt worden ist. Je mehr der dortigen Anforderungen erfüllt werden, desto weniger Risiken werden in der vorliegenden Prüfung auftauchen. Die Risiko-Beurteilung wird vorzugsweise in der Gruppe mit allen Stakeholdern durchgeführt, wobei jeder Teilnehmer seine persönliche Einschätzung der Eintrittswahrscheinlichkeit und der unerwünschten Folgen des Risikos abgibt. Diese werden dann konsolidiert. Ein Risiko nach dem hiesigen Verständnis ist die Vereitelung eines Ziels durch einen unsicheren Umstand (hier: Ursache). In einem </t>
    </r>
    <r>
      <rPr>
        <b/>
        <sz val="9"/>
        <color theme="1"/>
        <rFont val="Calibri"/>
        <family val="2"/>
        <scheme val="minor"/>
      </rPr>
      <t>ersten Schritt</t>
    </r>
    <r>
      <rPr>
        <sz val="9"/>
        <color theme="1"/>
        <rFont val="Calibri"/>
        <family val="2"/>
        <scheme val="minor"/>
      </rPr>
      <t xml:space="preserve"> ist unterhalb der Tabelle festzulegen, welcher Betrachtungszeitraum verwendet wird und wie die jeweils vier Stufen unerwünschter finanzieller und persönlicher Folgen eines Risikos ausgestaltet sein sollen. Die Abstufung sollte so gewählt werden, dass sie das gesamte Spektrum an tragbaren und nicht tragbaren Risiken abdeckt. Dazu kann jeweils unter der farbigen Risikomatrix der entsprechende Grenzwert eingetragen werden, ab welchem ein Risiko kritisch wird. In einem </t>
    </r>
    <r>
      <rPr>
        <b/>
        <sz val="9"/>
        <color theme="1"/>
        <rFont val="Calibri"/>
        <family val="2"/>
        <scheme val="minor"/>
      </rPr>
      <t xml:space="preserve">zweiten Schritt </t>
    </r>
    <r>
      <rPr>
        <sz val="9"/>
        <color theme="1"/>
        <rFont val="Calibri"/>
        <family val="2"/>
        <scheme val="minor"/>
      </rPr>
      <t xml:space="preserve">ist für jedes Risiko festzuhalten, welche Faktoren für und gegen den Eintritt dieser Ursache sprechen und mit welcher Wahrscheinlichkeit damit zu rechnen ist, dass die Ursache im Betrachtungszeitraum eintritt. An dieser Stelle sind die Massnahmen zu nennen, die zur Vermeidung des Eintritts der Ursache getroffen wurden oder noch werden.  In einem </t>
    </r>
    <r>
      <rPr>
        <b/>
        <sz val="9"/>
        <color theme="1"/>
        <rFont val="Calibri"/>
        <family val="2"/>
        <scheme val="minor"/>
      </rPr>
      <t xml:space="preserve">dritten Schritt </t>
    </r>
    <r>
      <rPr>
        <sz val="9"/>
        <color theme="1"/>
        <rFont val="Calibri"/>
        <family val="2"/>
        <scheme val="minor"/>
      </rPr>
      <t xml:space="preserve">ist festzuhalten, welche unerwünschten Folgen die Verwirklichung des Risikos haben kann und welche Faktoren dafür und dagegen sprechen, dass es zu dieser negativen Folge kommt (bei gegebenem Ursacheneintritt). An dieser Stelle sind die Massnahmen zu nennen, die zur Vermeidung der Folgen getroffen wurden oder aber solche begünstigen. In den Feldern rechts daneben ist schliesslich das resultierende Risiko für das Organ (d.h. Finanzfolgen) und für Mitarbeiter und andere betroffene Personen (auch juristische Personen) anzugeben. Anzugeben ist der maximale realistische Schaden und die Eintrittswahrscheinlichkeit dieses Schadens (jeweils in der Annahme, dass die ungewisse Ursache tatsächlich eingetreten ist). Anzugeben sind jeweils Werte von 1-4 (die Bedeutung wurden im ersten Schritt unten an der Tabelle definiert). Aus dem resultierenden Bruttorisiko wird unter Bezugnahme der Wahrscheinlichkeit des Eintritts der Ursache ein Nettorisiko berechnet, wobei die Wahrscheinlichkeit des Ursacheneintritts mit einem Uplift-Faktor (ebenfalls unter der Tabelle definiert) multipliziert wird. Danach ist für das Organ und die betroffenen Personen anzugeben, ob sich damit die Risikolage gegenüber der bisherigen Situation (ohne Implementation des Vorhabens) verbessert oder verschlechtert hat oder gleich geblieben ist (1 = sehr verbessert, 5 = sehr verschlechtert). Dieser Wert wird mit einer Gewichtung am Ende der Zeile in einen Gesamtrisikovergleich übernommen und angezeigt. In einem </t>
    </r>
    <r>
      <rPr>
        <b/>
        <sz val="9"/>
        <color theme="1"/>
        <rFont val="Calibri"/>
        <family val="2"/>
        <scheme val="minor"/>
      </rPr>
      <t xml:space="preserve">vierten Schritt </t>
    </r>
    <r>
      <rPr>
        <sz val="9"/>
        <color theme="1"/>
        <rFont val="Calibri"/>
        <family val="2"/>
        <scheme val="minor"/>
      </rPr>
      <t>gibt der Risikoeigner an, wie er mit dem Restrisiko umgehen will, das farbig angezeigt wird.</t>
    </r>
  </si>
  <si>
    <t>Alle</t>
  </si>
  <si>
    <t>Diverse Erweiterungen; Vorher-Nachher-Bewertung; alle Risiken wurden überarbeitet</t>
  </si>
  <si>
    <t>CCRA-PS Version 3.11.2022</t>
  </si>
  <si>
    <t>Finalisierung des Entwurfs for Public Comment</t>
  </si>
  <si>
    <t>[Peter Meier]</t>
  </si>
  <si>
    <t>[Peter Müller]</t>
  </si>
  <si>
    <t>[Petra Meierhans]</t>
  </si>
  <si>
    <t>[Petra Melchior]</t>
  </si>
  <si>
    <t>[Petra Müllerhans]</t>
  </si>
  <si>
    <t>[Petra Marbach]</t>
  </si>
  <si>
    <r>
      <t xml:space="preserve">Das vorliegende Werkzeug wurde entwickelt, damit öffentliche Institutionen in der Schweiz ihre Cloud-Projekte zur Einhaltung der </t>
    </r>
    <r>
      <rPr>
        <b/>
        <sz val="11"/>
        <color theme="1"/>
        <rFont val="Calibri"/>
        <family val="2"/>
        <scheme val="minor"/>
      </rPr>
      <t xml:space="preserve">rechtlichen Anforderungen strukturiert und umfassend prüfen </t>
    </r>
    <r>
      <rPr>
        <sz val="11"/>
        <color theme="1"/>
        <rFont val="Calibri"/>
        <family val="2"/>
        <scheme val="minor"/>
      </rPr>
      <t xml:space="preserve">und hinsichtlich der typischen </t>
    </r>
    <r>
      <rPr>
        <b/>
        <sz val="11"/>
        <color theme="1"/>
        <rFont val="Calibri"/>
        <family val="2"/>
        <scheme val="minor"/>
      </rPr>
      <t xml:space="preserve">Cloud-Risiken beurteilen </t>
    </r>
    <r>
      <rPr>
        <sz val="11"/>
        <color theme="1"/>
        <rFont val="Calibri"/>
        <family val="2"/>
        <scheme val="minor"/>
      </rPr>
      <t xml:space="preserve">können, dies auch im Verhältnis zum Status Quo. Das Prüfraster und die Methodik orientiert sich am Schweizer Recht, den Erwartungen der Datenschutzbehörden der Kantone und des Bunds und bewährter Praxis. Da sich die Anforderungen der </t>
    </r>
    <r>
      <rPr>
        <b/>
        <sz val="11"/>
        <color theme="1"/>
        <rFont val="Calibri"/>
        <family val="2"/>
        <scheme val="minor"/>
      </rPr>
      <t>zuständigen Datenschutzbehörden</t>
    </r>
    <r>
      <rPr>
        <sz val="11"/>
        <color theme="1"/>
        <rFont val="Calibri"/>
        <family val="2"/>
        <scheme val="minor"/>
      </rPr>
      <t xml:space="preserve"> voneinander unterscheiden, ist jeweils im Einzelfall zu prüfen, welche spezifischen Anforderungen gestellt werden. Einzelne Stellen verlangen z.B. die Verwendung bestimmter Formulare für die Dokumentation des Vorhabens. Die bisherige Erfahrung zeigt jedoch, dass das vorliegende Werkzeug inhaltlich weiter geht oder Cloud-spezifischer ist als die bisher üblicherweise benutzten Vorlagen.</t>
    </r>
  </si>
  <si>
    <r>
      <rPr>
        <b/>
        <sz val="9"/>
        <color theme="1"/>
        <rFont val="Calibri"/>
        <family val="2"/>
        <scheme val="minor"/>
      </rPr>
      <t>Bemerkung:</t>
    </r>
    <r>
      <rPr>
        <sz val="9"/>
        <color theme="1"/>
        <rFont val="Calibri"/>
        <family val="2"/>
        <scheme val="minor"/>
      </rPr>
      <t xml:space="preserve"> Die nachfolgenden Ausführungen beschreiben die Lösung, den damit verbundenen Schutzbedarf, die verwendeten Cloud-Services sowie die geplante Einführung und die vorgesehenen Massnahmen zur Informationssicherheit (inklusive Geschäftsfortführung), zum Datenschutz und zum Geheimnisschutz. Diese Angaben werden für die Compliance-Prüfung und Risikobeurteilungen benötigt bzw. halten deren Ergebnisse fest. Ob sie den Anforderungen entsprechen, wird im separaten Arbeitsblatt "Prüfung der Anforderungen" festgehalten. Dieses Formular verlangt die Mitwirkung diverser Stellen im Organ. Wer für die Lieferung welcher Informationen bzw. Erstellung der betreffenden Konzepte verantwortlich ist, ist rechts mit einem Farbcode angegeben. Dieser Code kann je nach Organ und Projekt angepasst werden. Soweit die hier verlangten Angaben bereits in einem separaten Dokument abgehandelt sind, kann einfach darauf verwiesen werden. Falls </t>
    </r>
    <r>
      <rPr>
        <b/>
        <sz val="9"/>
        <color theme="1"/>
        <rFont val="Calibri"/>
        <family val="2"/>
        <scheme val="minor"/>
      </rPr>
      <t xml:space="preserve">mehrere Anbieter parallel </t>
    </r>
    <r>
      <rPr>
        <sz val="9"/>
        <color theme="1"/>
        <rFont val="Calibri"/>
        <family val="2"/>
        <scheme val="minor"/>
      </rPr>
      <t xml:space="preserve">zum Einsatz kommen, sind die entsprechenden Abschnitte zu vervielfältigen und separat auszufüllen. Das vielerorts verlangte </t>
    </r>
    <r>
      <rPr>
        <b/>
        <sz val="9"/>
        <color theme="1"/>
        <rFont val="Calibri"/>
        <family val="2"/>
        <scheme val="minor"/>
      </rPr>
      <t>ISDS-Konzept</t>
    </r>
    <r>
      <rPr>
        <sz val="9"/>
        <color theme="1"/>
        <rFont val="Calibri"/>
        <family val="2"/>
        <scheme val="minor"/>
      </rPr>
      <t xml:space="preserve"> wird viele (aber nicht alle) der hier erforderlichen Punkte abdecken (siehe auch die Spalte rechts); wo nicht die Verwendung einer bestimmten Form von ISDS-Konzept vorgeschrieben wird, kann das vorliegende, fertig ausgefüllte Formular hierfür verwendet werden, und zwar zusammen mit der </t>
    </r>
    <r>
      <rPr>
        <b/>
        <sz val="9"/>
        <color theme="1"/>
        <rFont val="Calibri"/>
        <family val="2"/>
        <scheme val="minor"/>
      </rPr>
      <t xml:space="preserve">Datenschutz-Folgenabschätzung </t>
    </r>
    <r>
      <rPr>
        <sz val="9"/>
        <color theme="1"/>
        <rFont val="Calibri"/>
        <family val="2"/>
        <scheme val="minor"/>
      </rPr>
      <t xml:space="preserve">(DSFA) und den entsprechenden Anhängen (wie z.B. die Risikobeurteilung aus Sicht der Informationssicherheit und die Analyse des Risikos eines Foreign Lawful Access). </t>
    </r>
  </si>
  <si>
    <t>[Der Betrieb des Mail-Servers und weitere IT-Infrastruktur und die Bereitstellung von Anwendungen im Bereich der Büro-Automation wird an Microsoft ausgelagert, welche diese Infrastruktur und Anwendungen als "M365"-Cloud Lösung von ihren zwei Rechenzentren in der Schweiz aus anbietet. Die Anbindung erfolgt via Internet. Diese Anwendungen wurden bisher on-premise betrieben. Das KIS und alle weiteren Fachanwendungen werden weiterhin on-premise betrieben und sind davon nicht tangiert.]</t>
  </si>
  <si>
    <t>[Es werden die bezeichneten Standard M365 Services aus der Cloud in einem dedizierten Tenant des Spitals aktiviert. Die Anbindung des Tenants erfolgt über eine Replikation des lokalen Benutzerverzeichnisses und Berechtigungen (AD) in die Cloud (AAD). Der Zugriff auf den Tenant erfolgt aus dem Netzwerk des Spitals. Die von Microsoft für ihre Cloud Services bereitgestellten Schutzfunktionen werden in den Sicherheitsperimeter des Spitals integriert.]</t>
  </si>
  <si>
    <t>[Büroautomation, interne und externe Kommunikation (Mail, Videokonferenz, Chat, Telefonie), Speicherung von unstrukturierten Daten (Dateien), Austausch von Daten mit Dritten (z.B. Patienten, Ärzten, Verwaltungsbehörden, Lieferanten).]</t>
  </si>
  <si>
    <t>[Gemäss § 13 des Informatikgesetzes ist die Auslagerung von Informatikdienstleistungen zulässig, sofern die Vorschriften über den Datenschutz sowie die Bestimmungen dieses Gesetzes eingehalten werden. Gemäss derselben Bestimmung setzt die Auslagerung eine schriftliche Vereinbarung voraus, die mindestens folgende Punkte regelt: Inhalt der Dienstleistung, Wahrung des Amtsgeheimnisses sowie besonderer Geheimhaltungspflichten, Verantwortlichkeiten, verwendete Techniken, einschliesslich Entwicklung und Wartung, Zugriffs- und Zutrittsrechte, Sicherheits- und Datenlöschkonzept, Standorte der Hardware und der Datenbearbeitung, Kontrollrechte, Beizug von Dritten, Archivierung, Rückführung und Löschung der Daten im Fall der Vertragsauflösung. Vergleichbares ergibt sich aus dem Datenschutzgesetz, wonach § 6 des Datenschutzgesetzes das Bearbeiten von Personendaten einem anderen Organ oder Dritten übertragen, wenn keine rechtliche Bestimmung oder vertragliche Vereinbarung entgegensteht und sichergestellt ist, dass die Personendaten nur so bearbeitet werden, wie es das verantwortliche Organ selbst tun dürfte; insbesondere darf das Bearbeiten von Personendaten nicht ohne vorgängige schriftliche Zustimmung des verantwortlichen Organs weiteren Auftragsdatenbearbeitern übertragen werden. Im vorliegenden Fall gibt es keine rechtliche oder vertragliche Vereinbarung, welche der Auslagerung der oben genannten Prozesse an einen Drittanbieter entgegenstehen. Die Prozesse existieren bereits bisher und sind vom Recht und der Pflicht des Spitals, seinen Betrieb und seine Betriebsmittel selbst angemessen zu organisieren, abgedeckt.]</t>
  </si>
  <si>
    <t>Eine Aufzählung der Rechtsgrundlagen, welche die Bearbeitung der Personendaten erlaubt, wie sie mit der Cloud-Lösung erfolgen sollen (unabhängig von der Cloud-Lösung als technisches Mittel), sowie die Rechtsgrundlagen, welche die Auslagerungen dieser Bearbeitung von Personendaten an den Cloud-Anbieter erlauben. Daher sind hier auch die öffentlichen Aufgaben anzugeben, welche mit der Cloud-Lösung umgesetzt oder unterstützt werden sollen. Dies kann auch durch das ISDS-Konzept oder eine separate Abhandlung (Rechtsgrundlagenanalyse) abgedeckt sein.</t>
  </si>
  <si>
    <t>[Spitalgesetz und die Spitalverordnung (betreffend Betrieb der Klinik); Obligationenrecht und GAV (betreffend Daten von Mitarbeitern); kantonales Datenschutzrecht der Kantone A, B und C (betreffend Erfüllung kantonaler Leistungsaufträge im Bereich der Grundversorgung); DSG (soweit wir als Privatperson agieren, z.B. bei Privatpatienten); Art. 321 StGB (Arztgeheimnis).]</t>
  </si>
  <si>
    <t>[Die heutige Mail-Lösung wird durch uns durch einen Anbieter betrieben, welcher angekündigt hat, den Mail-Service spätestens ab 2024 nicht mehr anzubieten. Es wurde daher eine Migration auf Microsoft Exchange beschlossen, zunächst noch unabhängig davon, ob der Mail-Server in der Cloud ist oder lokal betrieben wird. Die bisher benutzten Office-Anwendungen und Server-Applikationen von Microsoft werden mittel- und langfristig für den on-premise Einsatz von Microsoft allerdings nicht mehr weitergeführt sondern nur noch in der Cloud angeboten und nachgeführt. Bleiben wir nicht bei Microsoft und wechseln wir in die Cloud, müssten wir auf eine andere Lösung umsteigen, die uns nicht wirklich realistisch erscheint, wie unsere Abklärungen ergeben haben (siehe nachfolgend). Ferner bietet Microsoft in ihrer Cloud mehr und bessere Möglichkeiten an, unsere Daten vor unbefugten Zugriffen und anderen schädlichen Einwirkungen zu schützen; insbesondere beabsichtigen wir mit dem "Defender" und weiteren Services von Microsoft die Sicherheit deutlich zu erhöhen. Gewisse Funktionen (wie z.B. Teams) lassen sich in der heute erwarteten Form ohnehin nicht mehr durch eine on-premise Lösung vernünftig sicherstellen.]</t>
  </si>
  <si>
    <t>[Alternativen gibt es sowohl im Server- wie im Bereich der Anwendungen. Bei Office-Anwendungen könnten wir auf eine Open-Source-Lösung ausweichen, die allerdings punkto Funktionalität und Kompatibilität nicht an die Lösung von Microsoft herankommt. Auch ist ihr Einsatz im Unternehmensbetrieb (zentrale Verwaltung) weniger weit entwickelt. Die Benutzer müssten zudem umgeschult werden und Drittanwendungen (KIS) wären damit nicht mehr voll kompatibel. Im Server-Bereich wäre der Einsatz eines anderen Mail-Systems möglich, aber damit wäre eine grössere Umstellung erforderlich. Zudem ist auch hier der Gang in die Cloud mittel- und längerfristig nicht aufzuhalten. Die Alternative wäre somit eine andere, weniger etablierte Lösung in der Cloud, für welche auch weniger Know-how im Markt verfügbar ist. Wir halten diese Alternativen für qualitativ schlechter und haben uns daher gegen sie entschieden. Wir verweisen auf die Unterlagen einer ausführlicheren Prüfung.]</t>
  </si>
  <si>
    <t>[Heute wird der Mail-Service auf Basis von Lotus Notes/Domino durch einen externen Provider betrieben. Die Speicherung der unstrukturierten Dateien erfolgt auf unseren eigenen Servern. Videokonferenzen werden heute mit einer von Cisco (Webex) eingekauften separaten Lizenz realisiert.]</t>
  </si>
  <si>
    <t>[Die Grundfunktionalitäten ändern sich gegenüber heute nicht; es geht weiterhin um das Speichern von Dateien, das Versenden von E-Mails, die Kalenderfunktionen und Videokonferenzen. Aus Sicht der Mitarbeiter wird M365 jedoch wesentlich mehr Komfort bieten, mehr Speicherplatz und eine höhere Performance. Ferner wird die Nutzung von ausserhalb einfacher werden. Aus Sicht der anderen betroffenen Personen wird die Informationssicherheit der neuen Lösung gegenüber der heutigen Lösung deutlich erhöht und auch langfristig gesichert. Das wäre mit der bisherigen Lösung mittelfristig nicht mehr der Fall.]</t>
  </si>
  <si>
    <t>[Verantwortlich ist die Geschäftsleitung, da es sich um eine Querschnittsinfrastruktur der gesamten Organisation handelt und die einzelnen Bereiche die neue Lösung nutzen müssen; bei den einzelnen Postfächern und privaten Laufwerken sind es die jeweiligen Mitarbeiter, bei den Gruppenlaufwerken die jeweiligen Abteilungs- oder Dienststellenleiter, die für die jeweiligen Inhalte mindestens operativ verantwortlich sind.]</t>
  </si>
  <si>
    <t>[Angaben zur Nutzung der Lösung]</t>
  </si>
  <si>
    <t>[Adressdaten, geschäftliche Kommunikation (Text, Video, Ton), tw. private Kommunikation (Text, Ton), Termine]</t>
  </si>
  <si>
    <t>[Login, Authentifizierung via MFA]</t>
  </si>
  <si>
    <t>[Audit-Trails bzw. Logs]</t>
  </si>
  <si>
    <t>[Adressdaten, geschäftliche Kommunikation (Text, Video, Ton), Arbeitsergebnisse, Termine]</t>
  </si>
  <si>
    <t>[Die Daten fliessen (i) von den Benutzern in unserer Organisation an die Systeme von Microsoft (nach Login, bei der Benutzung der Anwendungen), (ii) von externen Benutzern, die mit uns kommunizieren (durch das Senden von E-Mails oder Dateien oder in einer Videokonferenz) und (iii) von unseren internen Systemen, welche für den Betrieb nötige Daten (Zugriffsberechtigungen) an die Systeme von Microsoft kommunizieren. Microsoft wiederum (iv) kann für Support-Zwecke auf die von uns gespeicherten Daten zugreifen und (v) wird Daten über die Nutzung der Anwendungen in pseudonymisierter Form erheben und für eigene Zwecke im Konzern auswerten.]</t>
  </si>
  <si>
    <t>Die verwendeten Datenkategorien sind hier datenrechtlich einzustufen (Datenschutz, Berufs- und Amtsgeheimnis). Soweit das Organ mit Vertraulichkeitsklassifizierungen arbeitet, können auch diese hier aufgeführt werden. Alle unter B3.02 aufgeführten Datenkategorien  sind hier abzuhandeln, aber sie können je nach Use Case zusammengefasst oder aufgesplittet werden. Der Schutzbedarf wird unten definiert.</t>
  </si>
  <si>
    <t>[Externe Gesundheitspersonen]</t>
  </si>
  <si>
    <t>Kommunikation (Diagramm):</t>
  </si>
  <si>
    <t>[Die lokal benutzten Office-Clients sind weiterhin mit dem KIS und den weiteren Fachanwendungen integriert (hier ändert sich nichts). Ferner muss das von HIN benutzte System zur Mailverschlüsselung mit Exchange Online integriert werden, damit an HIN-Empfänger versandte E-Mails entsprechend verschlüsselt und von HIN-Absendern erhaltene Mails entschlüsselt werden können (intern erfolgt keine HIN-Verschlüsselung).]</t>
  </si>
  <si>
    <t>[Vor Ort bleiben die Server zum Betrieb des Active Directory (AD), lokale Speicherlaufwerke und die Arbeitsplätze der Mitarbeiter (fat clients, mit installierten Anwendungen). Die Server des KIS und der weiteren Anwendungen bleiben auch on-prem. Vor Ort wird auch das von HIN zur Verfügung gestellte System zur Mailverschlüsselung weiterhin benutzt. Für das Backup der Daten aus dem Microsoft-Tenant wird eine lokaler Speicherlösung verwendet. Diese greift automatisiert auf den Tenant zu und erstellt laufend Backups unserer Daten in der Cloud.]</t>
  </si>
  <si>
    <t>[Der sichere Einsatz der Lösung hängt von der Verfügbarkeit des HIN-Gateways (dieses steht bei uns) und des damit verbundenen Services von der Firma HIN ab, jedenfalls soweit HIN-Mailverkehr betroffen ist.]</t>
  </si>
  <si>
    <t>[Eine mobile Nutzung wird nur für E-Mail und Kalender erlaubt sein (Zugriff auf eigenes Postfach via Mobile, auch BYOD). Bezüglich der Sicherheit auf den Geräten wird keine besondere Lösung eingesetzt, jedoch wird MFA erzwungen und wichtige System-Policies für BYOD-Geräte remote durchgesetzt. Eine Nutzung der anderen Office-Anwendungen von M365 (in der mobilen Variante) ist derzeit nicht vorgesehen und soll untersagt bzw. gesperrt sein.]</t>
  </si>
  <si>
    <t>[Für den Zugang zum Rechenzentrum von Microsoft wird eine stabile Internet-Anbindung benötigt. Hierzu sehen wir eine redundante Anbindung vor.]</t>
  </si>
  <si>
    <t>[Eine Migration von M365 ist zwar mit einigem Aufwand verbunden, aber aufgrund standardisierter Datenformate (sowohl bei Exchange Online wie auch bei Dateien) grundsätzlich jederzeit möglich. Die Log-Dateien sind ebenfalls in standardisierten Formaten möglich. Ein Wechsel auf ein anderes Verzeichnissystem erscheint unrealistisch, doch werden wir dieses weiterhin auch On-Prem-Nutzen (mit dem Masterverzeichnis bei uns). ]</t>
  </si>
  <si>
    <t xml:space="preserve">Hier ist auszuführen, welche technischen Massnahmen geprüft oder allenfalls auch geplant sind, um einem "Lock-in" entgegenzuwirken oder den Umzug zu einem anderen Anbieter zu erleichtern. Beispiele sind die Verwendung von "Containern", die Verwendung oder Verfügbarkeit von Standardformaten und die Spiegelung der Lösung bei verschiedenen Anbietern. </t>
  </si>
  <si>
    <t>[Verweis, falls es eine Schuban bereits gibt.]</t>
  </si>
  <si>
    <t>[Link auf Service-Description.]</t>
  </si>
  <si>
    <t>[Services aufzählen durch IT.]</t>
  </si>
  <si>
    <t>[Link auf Service-Level-Agreement oder Beschreibung der wichtigsten Service-Levels (wie z.B. Verfügbarkeiten).]</t>
  </si>
  <si>
    <t>Vertragsänderungen (einseitig):</t>
  </si>
  <si>
    <t>Leistungsänderungen (einseitig):</t>
  </si>
  <si>
    <t>[Von der IT auszufüllen, was sie hier vorsieht.]</t>
  </si>
  <si>
    <t>[Hier gibt es zunächst einen technischen Pilot, welcher die technisch korrekte Funktionsweise der M365 Umgebung inkl. Migration  (mit Fokus auf Mail) sicherstellt. In der Folge ist ein Business Pilot geplant, welcher die Skalierbarkeit der Migration in die Microsoft Cloud sicherstellt.]</t>
  </si>
  <si>
    <t>[Es ist der Datenschutzbeauftragte des Kantons im Vorabkontrollverfahren einzubeziehen. Es ist vorgesehen, mit ihm bei vorläufiger Fertigstellung des Dossiers eine Sitzung abzuhalten, um das Projekt und die Arbeiten vorzustellen, um danach das Dossier einzureichen. Die Gesundheitsdirektion wird hingegen nicht einbezogen. Es ist ebenfalls nicht vorgesehen, eine Entbindung vom Arztgeheimnis vorzusehen.]</t>
  </si>
  <si>
    <t>[Die Geschäftsleitung und der Verwaltungsrat des Spitals hat am 3. März 2022 den grundsätzlichen Cloud Entscheid gefällt, in welchem das Vorhaben (Nutzung der M365 Cloud) bewilligt und das zugehörige Projekt freigegeben wurde. Alle konkreten Umsetzungsschritte werden als "Cloud Migrationen" angesehen und bedürfen einer entsprechenden "Migrations-Entscheids". Dieser unfasst eine detaillierte Risiko-Abschätzung und Freigabe durch die GL und den Verwaltungsrat.]</t>
  </si>
  <si>
    <t>Disclaimer: Dieses Werkzeug dient nur der Information und stellt keine Rechtsberatung dar. Die Nutzung erfolgt auf eigene Verantwortung. Jede Gewähr ist ausgeschlossen. Alle Rechte vorbehalten. Lizenzbedingungen und Mitwirkende sind auf dem ersten Arbeitsblatt unten angegeben. Dieses Werkzeug kann in der aktuellsten Fassung über https://www.rosenthal.ch/downloads/Rosenthal_CCRA-PS.xlsx heruntergeladen werden.</t>
  </si>
  <si>
    <t>SIK-Vertrag; DPA vom September 2022</t>
  </si>
  <si>
    <t>[ABC]</t>
  </si>
  <si>
    <t>DR</t>
  </si>
  <si>
    <t>Aufgabe</t>
  </si>
  <si>
    <t>Bis wann?</t>
  </si>
  <si>
    <t>ON/OFF</t>
  </si>
  <si>
    <t>0-2</t>
  </si>
  <si>
    <t>[Erstellung/Umsetzung inkl. verantwortliche Stelle und Zeitplan]</t>
  </si>
  <si>
    <t xml:space="preserve">Ein Cloud-Projekt verläuft in der Praxis aus rechtlicher Sicht in der Regel wie folgt: </t>
  </si>
  <si>
    <t>Aus Sicht HERMES ergibt sich folgendes Bild folgendes Bild:</t>
  </si>
  <si>
    <t>Ablauf Abgleich HERMES</t>
  </si>
  <si>
    <t>Tracker für offene Aufgaben integriert; ON/OFF integriert</t>
  </si>
  <si>
    <t>Das Organ überprüft regelmässig (z.B. quartalsweise) oder aus konkretem Anlass die vom Anbieter für die Services bereitgestellten Logs (einschliesslich Zugriffe durch den Anbieter), um etwaige Sicherheitsverletzungen oder unerlaubte Zugriffe feststellen zu können. Gibt es solche, werden die nötigen Massnahmen getroffen. Im Rahmen der Überprüfung wird auch geprüft, ob es seitens anderer Anwendungen (auch Services des Anbieters) zu unerwünschten Datenzugriffen kommen kann. Soweit dies als erforderlich erachtet wird, erfolgt eine Analyse der Logs in Echtzeit, um Anomalien zu erkennen.</t>
  </si>
  <si>
    <t>Alle Zugriffe auf Inhalte und anderen, die Inhalte betreffenden Vorgänge (z.B. Nutzung von Schlüsseln, Veränderungen), werden vom Anbieter protokolliert ("audit trails"), die Protokolle werden hinreichend lange aufbewahrt (mind. 90 Tage) und können vom Organ eingesehen werden. Die Audit-Trails beinhalten auch Zugriffe durch Mitarbeiter des Anbieters. Sie stehen dem Organ auf Anfrage und in Echtzeit zur Verfügung (bzw. es ist möglich, sie in Echtzeit auf Anomalien zu prüfen).</t>
  </si>
  <si>
    <t>Angaben zu Real-Time-Analysen von Logs</t>
  </si>
  <si>
    <t>[Die Daten der E-Mail-Konten sind nach 10 Jahren nach Ablauf eines Kalenderjahres, in welchem das Element erzeugt wurde, zu löschen. Die Logdateien sind nach einem Jahr zu löschen. Es besteht keine Pflicht, die Daten dem Staatsarchiv anzubieten.]</t>
  </si>
  <si>
    <t>Services, Service Optionen:</t>
  </si>
  <si>
    <t>Welche Unterauftragnehmer sind vorgesehen und wie müssen diese angekündigt oder ggf. genehmigt werden? Wo befinden sich diese (Land) und welche Aufgabe kommt ihnen zu? Gelten für sie spezielle Vertragsbestimmungen? Achtung: Unterauftragnehmer ist nicht gleichzusetzen mit Unterauftragsbearbeitern. Gemeint sind alle Hilfspersonen, die für die Vertragserfüllung beigezogen werden, auch wenn sie nicht an der Bearbeitung von Personendaten beteiligt sind.</t>
  </si>
  <si>
    <t>Massnahmen zum Datenschutz (exkl. TOMS):</t>
  </si>
  <si>
    <t>Technische und organisatorische Massnahmen der Informationssicherheit (TOMS), exkl. Backup und BCM:</t>
  </si>
  <si>
    <t>Es sind die technischen und organisatorischen Massnahmen der Informationssicherheit zu definieren, mit denen die Lösung gesichert sein soll. Dies soll nicht primär die TOMS umfassen, die der Anbieter in seinem Bereich vornimmt, sondern jene, für welche das Organ zuständig ist (also Massnahmen, die es selbst realisieren, aktivieren oder sonst vorkehren muss, wie z.B. die Aktivierung von MFA, die Selektion einer bestimmten Speicherregion, die Einschaltung einer Zugriffssperre, die Schlüsselverwaltung). Dies umfasst auch die Massnahmen zum Schutz vor einem ausländischen Behördenzugriff. Dies kann durch das ISDS-Konzept abgedeckt sein. Datenschutz, Backup und BCM ist unten abgedeckt.</t>
  </si>
  <si>
    <t>Nutzungskonzept, inklusive etwaiger Weisungen und Schulung der Endbenutzer:</t>
  </si>
  <si>
    <t>Hier ist auf das Konzept zu verweisen, welches beschreibt, wie die Lösung seitens der Benutzer zu nutzen ist, einschliesslich zum rechtskonformen Umgang damit. Aufzuführen sind auch etwaige geplante Weisungen. Hier ist auch das Konzept aufzuführen, welches die Einführung und Schulung der Benutzer der Lösung umschreibt. Die Schulung und Vorgaben an das IT-Personal sind hier nicht gemeint.</t>
  </si>
  <si>
    <t>Es ist darzulegen, wie die Datensicherung (Backups) und auch sonst die Geschäftsfortführung im Falle eines Ausfalls des Anbieters bzw. seiner Services sichergestellt ist (sofern dies nicht im ISDS-Konzept bereits abgedeckt ist). Bei geschäftskritischen Anwendungen sieht das Konzept einen Notfallplan vor, was im Falle eines relevanten Ausfalls des Services oder der Lösung zu tun ist, um die Geschäftsfortführung sicherzustellen. Es werden die zu erwartenden Szenarien berücksichtigt, Behelfslösungen definiert, weitere Vorkehrungen definiert und getroffen, die Verantwortlichkeiten festgelegt und diese Stellen eingeführt. Es kann ein Verweis auf das ISDS-Konzept gemacht werden. Wenn auf Backups verzichtet werden soll, ist darzulegen, warum dem so ist.</t>
  </si>
  <si>
    <t>Hier wird definiert, wie die Services zu implementieren bzw. einzustellen sind, damit die Vorgaben des Datenschutzes (exkl. Datensicherheit) eingehalten werden (z.B. welche Services nicht aktiviert werden dürfen oder wie Services zu konfigurieren sind). Es geht u.a. um Datenminimierung, Aufbewahrungsfristen, Zweckbindung, Transparenz, Datenrichtigkeit, Massnahmen für sensible Daten, Nutzung durch den Anbieter, Unterbinden einer unerwünschen Überwachung von Mitarbeitern, die Gewährleistung von Betroffenenrechten und sonst den datenschutzkonformen Einsatz. Es kann ein Verweis auf das ISDS-Konzept gemacht werden. Informationssicherheit ist oben abgedeckt.</t>
  </si>
  <si>
    <t>Kleinere Anpassungen und Bereinigungen</t>
  </si>
  <si>
    <t>ISO- und SOC-Dokumentation: https://learn.microsoft.com/de-ch/compliance/regulatory/offering-home
TOMS: Enthalten im Datenschutznachtrags zu den Produkten und Services von Microsoft ("DPA"); es gilt die bei Vertragsschluss vereinbarte DPA-Version (abrufbar unter: http://aka.ms/dpa).</t>
  </si>
  <si>
    <t>ADV: Datenschutznachtrag zu den Produkten und Services von Microsoft ("DPA"); es gilt die bei Vertragsschluss vereinbarte DPA-Version (abrufbar unter: http://aka.ms/dpa)
Weitere Zusicherungen wurden über die Zusatzvereinbarungen  "CTM DPA" inkl. Anlage A und "CTM M329" Aufgenommen (u.a. Verweise auf Schweizer Recht, Anpassung der Standardvertragsklausel der Europäischen Kommission gemäss Vorgaben des EDÖB, Schweizer Gerichtsstand und Rechtswahl zugunsten schweizerischen Rechts für Klagen betreffend Ansprüche aus dem DPA, Defend-your-Data-Klausel ausdrücklich auch in Bezug auf Konflikte mit Schweizer Recht, Geheimhaltungsvereinbarung unter Berücksichtung der Anforderungen des Berufs- und Amtsgeheimnisses, Schutz sämtlicher Kundendaten unabhängig von der Qualifikation als Personendaten, Prüfrechte für Aufsichtsbehörden, Möglichkeit der Zugriffsbeschränkung)</t>
  </si>
  <si>
    <t>Zugang zu Prüfberichten und Möglichkeit zur Prüfungen durch unabhängige, akkreditierte externe Prüfgesellschaten (DPA); soweit anwendbare Gesetze und Vorschriften den Kunden verpflichten, direkte Prüfungen durch zuständige Aufsichtsbehörden zu gewährleisten und die Prüfungsanforderungen nicht angemessen durch die im DPA festgelegten Verfahren erfüllt werden können, können Prüfungen von der zuständigen Aufsichtsbehöde selbst und wie im DPA festgelegt durchgeführt werden (CTM DPA)</t>
  </si>
  <si>
    <t>Drei Jahre; Verlängerungen möglich</t>
  </si>
  <si>
    <t>Schriftliche Kündigung ohne Angabe von Gründen mit einer Kündigungsfrist von 180 Tagen
Kündigung aus wichtigem Grund jederzeit möglich, d.h. bei wesentlicher Verletzung von Pflichten; soweit die Vertragsverletzung heilbar ist, muss der Kunde dem Anbieter die Kündungsabsicht 30 Tage im Voraus mitteilen und diesem die 30 Tage als Frist zur Heilung gewähren.
Ferner besteht ein Kündigungsrecht im Falle des Beizugs neuer Unterauftragnehmer, welche der Kunde nicht akzeptieren kann.</t>
  </si>
  <si>
    <t>Der Anbieter ist zur Änderung einzelner Services in einem Staat oder einer Rechtsordnung berechtigt, wenn eine derzeitige oder künftige behördliche Anforderung oder Verpflichtung besteht, die (1) den Anbieter einer Vorschrift oder einer Auflage unterwirft, die nicht allgemein auf dort tätige Unternehmen anwendbar ist, (2) dem Anbieter die Fortsetzung des Betriebs des Services ohne Änderung erschwert und/oder (3) den Anbieter zu der Annahme veranlasst, dass diese Bestimmungen oder der Onlinedienst möglicherweise im Widerspruch zu einer solchen Anforderung oder Verpflichtung stehen. Solche wirtschaftlich angemessenen Änderungen wirken sich nicht auf die Version des DPA, der Produktbestimmungen und/oder der
Zusatzvereinbarung (Zusatz im SIK-Vertrag) aus , die für den Service gilt, der Gegenstand der Änderung ist. Auf jeden Fall informiert Anbieter den Kunden 12 Monate im Voraus, bevor wesentliche Features oder Funktionalitäten entfernt werden oder ein Microsoft Azure Dienst eingestellt wird, es sei denn, sicherheitsrelevante, rechtliche oder Systemleistungsaspekte erfordern eine beschleunigte Entfernung. Das gilt nicht für Vorschauen.</t>
  </si>
  <si>
    <t>Einseitige Vertragsänderungen sind nicht vogesehen; es bedarf dazu eines (zweiseiteigen) schriftlichen Vertrags. 
Auch DPA-Bestimmungen ändern sich während des Abonnements von Services grundsätzlich nicht.</t>
  </si>
  <si>
    <t xml:space="preserve">Unterauftragsbearbeiter sind vorgesehen, u.a. Microsoft Corp. in den USA; Liste der Unterauftragsbearbeiter abrufbar unter:
https://servicetrust.microsoft.com/DocumentPage/aead9e68-1190-4d90-ad93-36418de5c594)
Der Anbieter muss den Kunden über jeden neuen Unterauftragsbearbeiter mindestens 6 Monate, bevor dieser Zugriff auf Kundendaten erhält, informieren und , soweit zutreffend, die Website aktualisieren und dem Kunden einen Mechanismus bereitstellen, mit dem er über diese Aktualisierung benachrichtigt wird.
Alle auf den Anbieter anwendbaren Bestimmungen müssen von diesem, soweit relevant, auf seine Unterauftragsbearbeiter überbunden werden.
</t>
  </si>
  <si>
    <t>Verwendet werden die SIK-Rahmenverträge  "Business- und Service-Vertrag" und "Konzernvertrag" vom 17. Juni 2022 sowie die dazugehörigen Zusatzvereinbarungen zum (i) Konzernvertrag und (ii) DPA mit den darin enthaltenen Sonderbedingungen für die Zwecke des Datenschutzes und Berufs- bzw. Amtsgeheimnisses.</t>
  </si>
  <si>
    <t>Microsoft Ireland Operations Ltd., Dublin, Irland (als Betreiberin der Office-Lösung und der Rechenzentren, auf denen sie läuft); Datenhaltung und Bereitstellung der Services erfolgt auf zwei Rechenzentren in der Schweiz</t>
  </si>
  <si>
    <t>Prüfung der Bestimmungen gemäss allfälligem Konzernvertrag</t>
  </si>
  <si>
    <t>Abklärung betr. Konzernvertrag 
ausstehend</t>
  </si>
  <si>
    <t xml:space="preserve">Schweiz (Zürich) ist als Gerichtsstand für Klagen im Zusammenhang mit dem DPA gegen europäische Microsoft-Gesellschaften vereinbart ("Streitbeilegung" CTM DPA). </t>
  </si>
  <si>
    <t>Der schweizerische Gerichtsstand gilt erst ab einem Streitwert von über CHF 150'000. Für darunter liegende Streitwerte und für alle Klagen, die keine DPA-Klagen sind, gelten die Gerichsstände USA für Klagen gegen Microsoft-Gesellschaften ausserhalb von Europa und Irland Klagen gegen europäische Microsoft-Gesellschaften (Ziff. 11. e MBSA). Dies bringt eine gewisse Unsicherheit mit sich, insbesondere bei der Anwendung des schweizerischen Rechts, mit welchem die ausländischen Gerichte in der Regel nicht vertraut sind, sodass ein Gericht wider Erwarten nicht in unserem Sinne entscheidet.</t>
  </si>
  <si>
    <t>Schweizerisches Recht ist vereinbart für Klagen im Zusammenhang mit dem DPA gegen europäische Microsoft-Gesellschaften ("Anwendbares Recht" CTM DPA).</t>
  </si>
  <si>
    <t xml:space="preserve">DPA-Klagen stehen unter dem Vorbehalt einer Bestätigung der zuständigen Datenschutzbehörde, wonach die Rechte und Freiheiten von betroffenen Personen mangels Einreichung einer DPA-Klage gefährdet würden. Ausserdem gilt schweizerisches Recht nur bei einem Streitwert über CHF 150'000. Für darunter liegende Streitwerte und für alle Klagen, die keine DPA-Klagen sind, gilt US-Recht für Klagen gegen Microsoft-Gesellschaften ausserhalb von Europa und irisches Recht für Klagen gegen europäische Microsoft-Gesellschaften (Ziff. 11.h, MBSA). Damit einher geht das Risiko, dass bei Anwendbarkeit ausländischen Rechts rechtliche Konzeptionen im Vergleich zum schweizerischen Recht zu unseren Ungunsten anders ausgestaltet sind oder gar nicht erst bestehen. </t>
  </si>
  <si>
    <t>Die Haftung ist  betraglich auf die Höhe von Servicegebühren von 6 Monaten begrenzt ("Haftungsbeschränkung" CTM DPA). Dieser Betrag ist eher niedrig. Zu berücksichtigen ist jedoch auch die disziplinierende Wirkung des Sanktionsrisikos sowohl des Schweizer DSG als auch der DSGVO.</t>
  </si>
  <si>
    <t>Für Fälle, in denen nicht schweizerisches Recht anwendbar ist, können aus Schweizer Sicht ungewöhnliche Regelungen bezüglich der Haftung gelten. Soweit etwa irisches Recht anwendbar ist (also bei Klagen gegen die europäische Microsoft-Gesellschaft, wenn der Streitwert unter CHF 150'000 liegt oder wenn es sich nicht um eine DPA-Klagen handelt) ist davon auszugehen, dass keine dem schweizerischen Recht entsprechende Ausnahme des Haftungsausschlusses für grobfahrlässiges oder vorsätzliches Handeln des Anbieters besteht (Ziff. 6 MBSA).</t>
  </si>
  <si>
    <t>Angaben über die Microsoft-Vertrag (B6.05 ff.)</t>
  </si>
  <si>
    <t>Der Einsatz der Lösung führt zu einer Verletzung von anderen Drittrechten (z.B. Verletzung von geistigem Eigentum oder gewerblichen Schutzrechten, unerlaubte Eingriffe in den privaten Sektor). Verletzungen im Bereich des Anbieters sind hier nicht zu berücksichtigen (der Ausfall der Services wegen solchen Verletzungen ist ein separates Risiko). Bagatellen sind nicht zu berücksichtigen.</t>
  </si>
  <si>
    <t>Handlungsbeschränkung wegen Lock-in</t>
  </si>
  <si>
    <t>Das Organ muss für weitere Lösungen oder einen Ausbau der bestehenden Lösung wiederum auf die Services des Anbieters zugreifen, weil der Einsatz eines anderen Anbieters oder Services aufgrund der von der Lösung, dem Anbieter und seinem Service geschaffenen Sachzwängen (Kosten, Know-how etc.) vernünftigerweise nicht mehr in Frage kommt. Das Organ kann nicht mehr frei wählen. Nicht zu berücksichtigen ist der Ersatz des gewählten Service im Zeitraum, für die er beschafft wird.</t>
  </si>
  <si>
    <t>Anpassungen von R4.31/2/3, R4.40, R5.10</t>
  </si>
  <si>
    <t>Die Kosten zur Implementierung oder für den Betrieb der Lösung fallen unerwartet hoch aus. Die dem Anbieter zu bezahlenden Gebühren sind hier nicht zu berücksichtigen, wohl aber unerwartete externe Kosten, weil zusätzliche externe Hilfe beizuziehen ist.</t>
  </si>
  <si>
    <t>Unerwartete interne Kosten der Lösung</t>
  </si>
  <si>
    <t>Unerwartete externe Kosten der Lösung</t>
  </si>
  <si>
    <t>Unerwartete Folgekosten ausserhalb der Lösung</t>
  </si>
  <si>
    <t xml:space="preserve">Entwicklungen seitens des Anbieters, des Services oder andere Umstände führen zu Folgekosten in anderen Bereichen, etwa weil das Organ seine Abläufe oder andere Systeme ebenfalls anpassen muss oder Einsparungen nicht realisieren kann (z.B. weil Kosten für die Anpassungen von Umsystemen nicht berücksichtigt waren, weil damit nicht gerechnet wurde). </t>
  </si>
  <si>
    <t xml:space="preserve">Wesentliche Anpassungen werden erfahrungsgemäss frühzeitig angekündigt, wodurch die Möglichkeit zur Planung und Kostenkontrolle besteht. Die zunehmende Standardisierung hält die Kosten auch tief. Wir haben die Folgekosten der Lösung und Effizienzgewinne gut durchdacht. </t>
  </si>
  <si>
    <t>Trägheit beim Exit</t>
  </si>
  <si>
    <t>Das Organ muss eine Anpassung des Vertrags, der Services und der Art ihrer Erbringung (z.B. Standorte, beigezogene Dritte) mindestens vorübergehend akzeptieren, weil er aufgrund von Sachzwängen (Frist, Kosten etc.) nicht in der Frist, mit welcher diese Anpassungen erfolgen, ohne relevante Nachteile wegmigrieren kann.</t>
  </si>
  <si>
    <t>Die Services erweisen sich im praktischen Einsatz als ungenügend, um die Bedürfnisse des Organs im Wesentlichen zu erfüllen. Probleme bezüglich Performance und Verfügbarkeit sind nicht hier abzuhandeln; es geht hier um das Risiko der Fehleinschätzung der Services durch das Organ.</t>
  </si>
  <si>
    <t>Das Organ kann in seinem Bereich die Lösung nicht so implementieren und weiterentwickeln, dass ihre Bedürfnissen (einschliesslich der gesetzlichen Vorgaben, die zu beachten sind) im Wesentlich erfüllt werden. Es geht hier um das Risiko der Fehleinschätzung der Fähigkeit, die Lösung wie geplant umzusetzen und weiterzuentwickeln.</t>
  </si>
  <si>
    <t>Anpassungen von R5.11, R6.10/11, R7.11/12</t>
  </si>
  <si>
    <t xml:space="preserve">Ziff. 8 MBSA; Buchst. H Ziff. 1) und 2) CTM Konzernvertrag; auch der Anbieter kann ohne Angaben von Gründen den Vertrag kündigen. Die ausserordentliche Kündigungsfrist beträgt 30 Tage. </t>
  </si>
  <si>
    <t xml:space="preserve">Die Kündigung ist nur in Ausnahmefällen vorgesehen. Dazu gehört zwar auch die Nichtbezahlung von Gebühren, aber diese ist heilbar, sofern die nicht bezahlten Gebühren innert 30 Tagen bezahlt werden. Es ist jeweils das Organ, das den Grund setzt, weshalb es auch die nötigen Massnahmen zur Verhinderung solcher Verletzung treffen kann. </t>
  </si>
  <si>
    <t>≥ 50 Jahre</t>
  </si>
  <si>
    <t>Sehr unwahrscheinlich (ein Mal pro 50+ Jahre)</t>
  </si>
  <si>
    <t>Unwahrscheinlich (ein Mal alle 25+ Jahre)</t>
  </si>
  <si>
    <t>Möglich (ein Mal alle 10+ Jahre)</t>
  </si>
  <si>
    <t>Wahrscheinlich (häufiger als alle 10+ Jahre)</t>
  </si>
  <si>
    <t>Vereinheitlichung der Eintrittswahrscheinlichkeiten (Skala); Anpassung betr. ausserordentlicher Kündigungsfrist bei "Prüfung der Anforderungen", Zeile 75</t>
  </si>
  <si>
    <t>Kündigung aus wichtigem Grund jederzeit möglich, d.h. bei wesentlicher Verletzung von Pflichten, zu denen explizit die Bezahlung von Rechnungen gehört; soweit die Vertragsverletzung heilbar ist, muss der Anbieter dem Kunden die Kündungsabsicht 30 Tage im Voraus mitteilen und diesem die 30 Tage als Frist zur Heilung gewähren.
Hingegen kann der Rahmenvertrag, unter welchem Services für jeweils 3 Jahre abonniert werden können, mit einer Frist von 180 Tagen gekündigt werden. Die Abos ("Beitritte") laufen jedoch im Falle einer Kündigung wie vereinbart weiter.
Kündigung einzelner Services in einem Staat oder einer Rechtsordnung, wenn eine derzeitige oder künftige behördliche Anforderung oder Verpflichtung besteht, die (1) den Anbieter einer Vorschrift oder einer Auflage unterwirft, die nicht allgemein auf dort tätige Unternehmen anwendbar ist, (2) dem Anbieter die Fortsetzung des Betriebs des Services ohne Änderung erschwert und/oder (3) den Anbieter zu der Annahme veranlasst, dass diese Bestimmungen oder der Onlinedienst möglicherweise im Widerspruch zu einer solchen Anforderung oder Verpflichtung stehen. Wenn der Anbieter einen Service aus aufsichtsrechtlichen Gründen kündigt, erhält der Kunde eine Gutschrift über alle im Voraus für den Zeitraum nach der Kündigung bezahlten Beträge. Auf jeden Fall informiert Microsoft den Kunden 12 Monate im Voraus, bevor wesentliche  Features oder Funktionalitäten entfernt werden oder ein Microsoft Azure Dienst eingestellt wird, es sei denn, Sicherheitsrelevante, rechtliche oder Systemleistungsaspekte erfordern eine beschleunigte Entfernung. Das gilt nicht für Vorschauen.</t>
  </si>
  <si>
    <t>Suspendierung möglich bei Verstössen gegen die Verwendungsrichtlinie des Anbieters; diese untersagt die Nutzung: auf eine Weise, die durch Gesetze, Vorschriften oder behördliche Anordnungen oder Verordnung in einer relevanten Rechtsordnung verboten ist; um die Rechte anderer zu verletzen; um zu versuchen, unbefugt auf Dienste, Geräte, Daten, Accounts oder Netzwerke zuzugreifen oder diese zu stören; um Spam oder Malware zu verbreiten; um Kryptowährung ohne die vorherige schriftliche Genehmigung von Microsoft zu schürfen; in einer Weise, die den Onlinedienst schädigen oder die Nutzung durch Dritte beeinträchtigen könnte; in Anwendungen oder Situationen zu verwenden, in denen ein Versagen des Onlinedienstes zum Tod, zu schweren Verletzungen des Körpers oder der Gesundheit oder zu schwerwiegenden Sach- oder Umweltschäden führen kann (vorbehältlich der Lizenzbestimmungen zur Anwendung in Hochrisikobereichen); oder um jemanden bei der Absicht zu unterstützen, eine der  genannten Handlungen zu begehen. Auf eine Suspendierung erfolgt nur so weit, wie dies vernünftigerweise erforderlich ist; ist keine unverzügliche Suspendierung erforderlich (Ermessens des Anbieters), versendet der Anbieter vor der Suspendierung eines Services eine Benachrichtigung.</t>
  </si>
  <si>
    <t>Wir prüfen den Einsatz der Lösung aus datenschutzrechtlicher Sicht vor dem Einsatz der Lösung und lassen uns extern beraten. Wir kontrollieren und überwachen den Einsatz der Lösung und unterweisen und schulen die Mitarbeiter entsprechend.</t>
  </si>
  <si>
    <t>Das Organ erkennt negative oder andere wichtige Entwicklungen seitens des Anbieters nicht oder zu spät (z.B. verschlechterte Finanzlage, Gesetzesverstösse, nicht akzeptable Subunternehmer) und kann dadurch weniger oder nicht mehr angemessen reagieren. Die Sicherheit des Anbieters und dessen diesbezügliche Überprüfung sowie negative Entwicklungen bei den Leistungen sind separat abgedeckt.</t>
  </si>
  <si>
    <t>Wir wählen einen Anbieter, der über eine Tochtergesellschaft auch in der Schweiz stark präsent ist, der sehr stark international ausgerichtet ist und dessen Hauptsitz sich in einem der Schweiz gut gesinnten Staat befindet. Die ganze Zsuammenarbeit basiert auf einem Vertrag. Im Vertrag sind unsere Interessen berücksichtigt. Der Anbieter sitzt in einem Land, welches die Souverintätsinteressen der Schweiz respektiert und auch über ein funktionierendes Rechtssystem verfügt.</t>
  </si>
  <si>
    <t>Wir wählen einen Anbieter aus, den viele andere auch nutzen. Er ist quasi Standard. Wir dokumentieren die Evaluation und den Entscheid, und sorgen für eine transparente Kommunikation zu allen Stakeholdern.</t>
  </si>
  <si>
    <t>Der Einsatz der Lösung führt zu einer Verletzung der Persönlichkeits- oder Grundrechte anderer natürlicher Personen oder der berechtigten Ansprüche von juristischen Personen (inkl. Geheimhaltungsansprüche). Ungeplante Verletzungen der Sicherheit (d.h. Vertraulichkeit, Integrität, Verfügbarkeit) und die Eigennutzung durch den Anbieter sind hier nicht zu berücksichtigen, da andernorts abgedeckt. Zu berücksichtigen sind hingegen etwaige andere, z.B. system- und designbedingte oder versehentliche Datenschutz- und Geheimnisverletzungen. Beispiele sind zweckfremde oder unverhältnismässige Datenbearbeitung durch das Organ aufgrund des Einsatzes der Lösung (vgl. auch die in der DSFA ermittelten Risiken). Dies kann durch Funktionen der Lösung oder deren Einsatz bedingt sein. Bagatellen sind nicht zu berücksichtigen.</t>
  </si>
  <si>
    <t>Der Einsatz der Lösung führt zu einer Verletzung der Persönlichkeits- oder Grundrechte der eigenen Mitarbeiter. Ungeplante Verletzungen der Sicherheit (d.h. Vertraulichkeit, Integrität, Verfügbarkeit) und die Eigennutzung durch den Anbieter sind hier nicht zu berücksichtigen, da andernorts abgedeckt. Zu berücksichtigen sind hingegen etwaige andere, z.B. system- und designbedingte oder versehentliche Datenschutz- und Geheimnisverletzungen. Beispiele sind zweckfremde oder unverhältnismässige Datenbearbeitung durch das Organ aufgrund des Einsatzes der Lösung (vgl. auch die in der DSFA ermittelten Risiken). Dies kann durch Funktionen der Lösung oder deren Einsatz bedingt sein. Bagatellen sind nicht zu berücksichtigen.</t>
  </si>
  <si>
    <t>Anpassungen von R4.31, R4.30, R8.20</t>
  </si>
  <si>
    <t>Anpassung von B6.10 (Klarstellung wg. der 180 Tage)</t>
  </si>
  <si>
    <t xml:space="preserve">Das Organ kennt die weiteren, von ihm selbst zu schaffenden technischen und organisatorischen (nicht-personellen) Voraussetzungen, um die Services wie gewünscht in Anspruch nehmen zu können (z.B. andere Systeme, Netzwerkanbindung, zu beschaffende Lizenzen und Software, Entwicklung von Software, Parametrisierung). </t>
  </si>
  <si>
    <t>CCRA-PS: Variantenwahl</t>
  </si>
  <si>
    <t>Vorlage vom 31.3.2023</t>
  </si>
  <si>
    <t>Funktionalität</t>
  </si>
  <si>
    <t>Betriebsort</t>
  </si>
  <si>
    <t>Verschlüsselung</t>
  </si>
  <si>
    <t>Datenkategorien</t>
  </si>
  <si>
    <t>Operator Access</t>
  </si>
  <si>
    <t>Backup</t>
  </si>
  <si>
    <t>Geschäftskritisch</t>
  </si>
  <si>
    <t>Notfallsystem</t>
  </si>
  <si>
    <t>Mail</t>
  </si>
  <si>
    <t>File-Ablage</t>
  </si>
  <si>
    <t>Telefonie</t>
  </si>
  <si>
    <t>Videokonferenz</t>
  </si>
  <si>
    <t>Kollaboration</t>
  </si>
  <si>
    <t>Office Apps</t>
  </si>
  <si>
    <t>Auswahl:</t>
  </si>
  <si>
    <t>Lokal</t>
  </si>
  <si>
    <t>Cloud &amp; lokal (hybrid)</t>
  </si>
  <si>
    <t>Cloud</t>
  </si>
  <si>
    <t>End-to-end</t>
  </si>
  <si>
    <t>At-rest</t>
  </si>
  <si>
    <t>Key Management</t>
  </si>
  <si>
    <t>Kunde</t>
  </si>
  <si>
    <t>Provider</t>
  </si>
  <si>
    <t>Provider (HSM)</t>
  </si>
  <si>
    <t>Provider (Softvault)</t>
  </si>
  <si>
    <t>Kunde entscheidet</t>
  </si>
  <si>
    <t>Provider entscheidet</t>
  </si>
  <si>
    <t>Ständiger Zugang</t>
  </si>
  <si>
    <t>Nur normale Daten</t>
  </si>
  <si>
    <t>Sensitiv/bis geheim</t>
  </si>
  <si>
    <t>Ja, offsite</t>
  </si>
  <si>
    <t>Ja, Cloud</t>
  </si>
  <si>
    <t>Nein</t>
  </si>
  <si>
    <t>Ja</t>
  </si>
  <si>
    <t>Teilweise</t>
  </si>
  <si>
    <t>Ja, für alles</t>
  </si>
  <si>
    <t>Ja, für Minimum</t>
  </si>
  <si>
    <t>Key Store</t>
  </si>
  <si>
    <t>Sensitiv/bis vertraulich</t>
  </si>
  <si>
    <t>a)</t>
  </si>
  <si>
    <t>e)</t>
  </si>
  <si>
    <t>b)</t>
  </si>
  <si>
    <t>c)</t>
  </si>
  <si>
    <t>d)</t>
  </si>
  <si>
    <t>f)</t>
  </si>
  <si>
    <t>Begründung:</t>
  </si>
  <si>
    <t>Geprüfte Alternative</t>
  </si>
  <si>
    <t>Bisherige Lösung weiterbetreiben</t>
  </si>
  <si>
    <t>Konkurrenzprodukt on-prem</t>
  </si>
  <si>
    <t>Konkurrenzprodukt Cloud</t>
  </si>
  <si>
    <t>Keine Alternative verfügbar</t>
  </si>
  <si>
    <t>Vorlage vom 28.7.2023</t>
  </si>
  <si>
    <t>Peter Mustermann (Informatik)</t>
  </si>
  <si>
    <t>Keine Änderung gegenüber heute</t>
  </si>
  <si>
    <t>Keine Änderung, nur Update der Software</t>
  </si>
  <si>
    <r>
      <t>Vertraulichkeit der Daten verletzt</t>
    </r>
    <r>
      <rPr>
        <vertAlign val="superscript"/>
        <sz val="11"/>
        <color theme="1"/>
        <rFont val="Calibri"/>
        <family val="2"/>
        <scheme val="minor"/>
      </rPr>
      <t>3)</t>
    </r>
  </si>
  <si>
    <r>
      <t>Integrität der Daten verletzt</t>
    </r>
    <r>
      <rPr>
        <vertAlign val="superscript"/>
        <sz val="11"/>
        <color theme="1"/>
        <rFont val="Calibri"/>
        <family val="2"/>
        <scheme val="minor"/>
      </rPr>
      <t>3)</t>
    </r>
  </si>
  <si>
    <r>
      <t>Verfügbarkeit der Daten verletzt</t>
    </r>
    <r>
      <rPr>
        <vertAlign val="superscript"/>
        <sz val="11"/>
        <color theme="1"/>
        <rFont val="Calibri"/>
        <family val="2"/>
        <scheme val="minor"/>
      </rPr>
      <t>3)</t>
    </r>
  </si>
  <si>
    <r>
      <t>Nachvollziehbarkeit der Bearbeitung verletzt</t>
    </r>
    <r>
      <rPr>
        <vertAlign val="superscript"/>
        <sz val="11"/>
        <color theme="1"/>
        <rFont val="Calibri"/>
        <family val="2"/>
        <scheme val="minor"/>
      </rPr>
      <t>3)</t>
    </r>
  </si>
  <si>
    <t xml:space="preserve">Vorlage vom 24.3.2023 </t>
  </si>
  <si>
    <t>Variantenwahl</t>
  </si>
  <si>
    <t>Neu; diverse kleinere Korrekturen</t>
  </si>
  <si>
    <t>Grundsatz der Datensicherheit aufgeschlüsselt</t>
  </si>
  <si>
    <t>Dieses Arbeitsblatt ist ein Hilfsmittel zur besseren Darstellung des geplanten Vorhabens und zur Darstellung der getroffenen Varianten. Die Datenschutzbehörden erwarten in der Regel, dass diese Entscheidungen besonders begründet werden.</t>
  </si>
  <si>
    <r>
      <rPr>
        <b/>
        <sz val="10"/>
        <color theme="1"/>
        <rFont val="Calibri"/>
        <family val="2"/>
        <scheme val="minor"/>
      </rPr>
      <t>Lizenzbedingungen:</t>
    </r>
    <r>
      <rPr>
        <sz val="10"/>
        <color theme="1"/>
        <rFont val="Calibri"/>
        <family val="2"/>
        <scheme val="minor"/>
      </rPr>
      <t xml:space="preserve"> Dieses Werkzeug ist urheberrechtlich geschützt. Es darf jedoch von allen Institutionen des öffentlichen Rechts und allen Spitälern (mit ihren Beratern) zur Nutzung für ihre Cloud-Projekte kostenlos genutzt werden. Die damit vorgenommenen Beurteilungen dürfen auch publiziert werden. Dieses Werkzeug ist inhaltlich auf den öffentlichen Sektor und dessen Bedürfnisse ausgerichtet und daher nur für diesen bestimmt. Im privaten Sektor gelten andere Vorgaben (ein von der Struktur vergleichbares Werkzeug für den Finanzsektor diente jedoch als Inspiration). </t>
    </r>
  </si>
  <si>
    <t>Vorlage vom 7.10.2024</t>
  </si>
  <si>
    <t>xxxx</t>
  </si>
  <si>
    <t xml:space="preserve">  = maximaler Schweregrad</t>
  </si>
  <si>
    <t xml:space="preserve">5  </t>
  </si>
  <si>
    <t xml:space="preserve">  = maximale Eintrittswahrscheinlichkeit</t>
  </si>
  <si>
    <t xml:space="preserve">4  </t>
  </si>
  <si>
    <t>Y</t>
  </si>
  <si>
    <t>O</t>
  </si>
  <si>
    <t>R</t>
  </si>
  <si>
    <t xml:space="preserve">  = Schlüsselrisiko</t>
  </si>
  <si>
    <t>Um die Matrix zu konfigurieren, ändern Sie die Parameter und fügen Sie die Buchstaben nach Belieben hinzu.</t>
  </si>
  <si>
    <t>G</t>
  </si>
  <si>
    <t xml:space="preserve">  = übriges Risiko</t>
  </si>
  <si>
    <t xml:space="preserve">Tester:  </t>
  </si>
  <si>
    <t>EW</t>
  </si>
  <si>
    <t>FS</t>
  </si>
  <si>
    <t xml:space="preserve"> Brutto-Netto-Faktor ("Uplift"); sollte auf 1 bleiben, da sonst das Netto-Risiko "out-of-range" sein kann</t>
  </si>
  <si>
    <t xml:space="preserve">Was bedeutet ein "mittlerer" und was ein "längerer" Ausfall? </t>
  </si>
  <si>
    <t xml:space="preserve">Prüfung der Anforderungen, Risikobeurteilung </t>
  </si>
  <si>
    <t>Neue, flexibel konfigurierbare Risikomatrix</t>
  </si>
  <si>
    <r>
      <t xml:space="preserve">Die </t>
    </r>
    <r>
      <rPr>
        <b/>
        <sz val="11"/>
        <color theme="1"/>
        <rFont val="Calibri"/>
        <family val="2"/>
        <scheme val="minor"/>
      </rPr>
      <t xml:space="preserve">aktuellste Fassung </t>
    </r>
    <r>
      <rPr>
        <sz val="11"/>
        <color theme="1"/>
        <rFont val="Calibri"/>
        <family val="2"/>
        <scheme val="minor"/>
      </rPr>
      <t xml:space="preserve">dieses Werkzeugs ist jeweils über </t>
    </r>
    <r>
      <rPr>
        <b/>
        <sz val="11"/>
        <color theme="1"/>
        <rFont val="Calibri"/>
        <family val="2"/>
        <scheme val="minor"/>
      </rPr>
      <t>https://www.rosenthal.ch/downloads/Rosenthal_CCRA-PS.xlsx</t>
    </r>
    <r>
      <rPr>
        <sz val="11"/>
        <color theme="1"/>
        <rFont val="Calibri"/>
        <family val="2"/>
        <scheme val="minor"/>
      </rPr>
      <t xml:space="preserve"> zu beziehen. Feedback und Fragen können gerichtet werden an david.rosenthal@vischer.com oder david@rosenthal.ch. Weitere Hinweise: https://www.rosenthal.ch/downloads/VISCHER-Leitfaden-Public-Sector-Cloud.pdf</t>
    </r>
  </si>
  <si>
    <t>SW</t>
  </si>
  <si>
    <t xml:space="preserve">Eintrittswahrscheinlichkeit   6  </t>
  </si>
  <si>
    <t>Wahrschein-lichtkeit</t>
  </si>
  <si>
    <t>Restrisiko Folgenschwere:</t>
  </si>
  <si>
    <t>Vorlage vom 11.10.2024</t>
  </si>
  <si>
    <t>Verantwortlich für diesen DSFA-Prozess:</t>
  </si>
  <si>
    <r>
      <t xml:space="preserve">Vorlage vom 11.10.2024 - Fassung für den </t>
    </r>
    <r>
      <rPr>
        <b/>
        <i/>
        <sz val="8"/>
        <color theme="1"/>
        <rFont val="Calibri"/>
        <family val="2"/>
        <scheme val="minor"/>
      </rPr>
      <t>öffentlichen Sektor</t>
    </r>
  </si>
  <si>
    <t>Prüfung der Anforderungen, Risikobeurteilung, DSFA</t>
  </si>
  <si>
    <t>Anpassung der Risikomatrix (Vertauschen EW und FS), Bezeichnung des Verantwortlichen für die DSFA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</si>
</sst>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_ &quot;CHF&quot;\ * #,##0_ ;_ &quot;CHF&quot;\ * \-#,##0_ ;_ &quot;CHF&quot;\ * &quot;-&quot;??_ ;_ @_ "/>
    <numFmt numFmtId="166" formatCode="#,##0_ ;\-#,##0\ "/>
    <numFmt numFmtId="167" formatCode="[$-F800]dddd\,\ mmmm\ dd\,\ yyyy"/>
    <numFmt numFmtId="168" formatCode="\+#0;[Red]\-#0"/>
  </numFmts>
  <fonts count="56" x14ac:knownFonts="1">
    <font>
      <sz val="11"/>
      <color theme="1"/>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sz val="10"/>
      <color theme="1"/>
      <name val="Calibri"/>
      <family val="2"/>
      <scheme val="minor"/>
    </font>
    <font>
      <sz val="9"/>
      <color theme="1"/>
      <name val="Calibri"/>
      <family val="2"/>
      <scheme val="minor"/>
    </font>
    <font>
      <i/>
      <sz val="11"/>
      <color theme="1"/>
      <name val="Calibri"/>
      <family val="2"/>
      <scheme val="minor"/>
    </font>
    <font>
      <sz val="11"/>
      <name val="Calibri"/>
      <family val="2"/>
      <scheme val="minor"/>
    </font>
    <font>
      <sz val="10"/>
      <name val="Calibri"/>
      <family val="2"/>
      <scheme val="minor"/>
    </font>
    <font>
      <b/>
      <sz val="11"/>
      <name val="Calibri"/>
      <family val="2"/>
      <scheme val="minor"/>
    </font>
    <font>
      <b/>
      <sz val="9"/>
      <color theme="1"/>
      <name val="Calibri"/>
      <family val="2"/>
      <scheme val="minor"/>
    </font>
    <font>
      <i/>
      <sz val="9"/>
      <color theme="1"/>
      <name val="Calibri"/>
      <family val="2"/>
      <scheme val="minor"/>
    </font>
    <font>
      <i/>
      <sz val="10"/>
      <color theme="1"/>
      <name val="Calibri"/>
      <family val="2"/>
      <scheme val="minor"/>
    </font>
    <font>
      <u/>
      <sz val="11"/>
      <color theme="10"/>
      <name val="Calibri"/>
      <family val="2"/>
      <scheme val="minor"/>
    </font>
    <font>
      <b/>
      <sz val="10"/>
      <color theme="0"/>
      <name val="Calibri"/>
      <family val="2"/>
      <scheme val="minor"/>
    </font>
    <font>
      <sz val="11"/>
      <color rgb="FFFF0000"/>
      <name val="Calibri"/>
      <family val="2"/>
      <scheme val="minor"/>
    </font>
    <font>
      <b/>
      <sz val="16"/>
      <name val="Calibri"/>
      <family val="2"/>
      <scheme val="minor"/>
    </font>
    <font>
      <i/>
      <sz val="8"/>
      <color theme="1"/>
      <name val="Calibri"/>
      <family val="2"/>
      <scheme val="minor"/>
    </font>
    <font>
      <sz val="11"/>
      <color theme="2" tint="-0.499984740745262"/>
      <name val="Calibri"/>
      <family val="2"/>
      <scheme val="minor"/>
    </font>
    <font>
      <sz val="11"/>
      <color theme="0" tint="-4.9989318521683403E-2"/>
      <name val="Calibri"/>
      <family val="2"/>
      <scheme val="minor"/>
    </font>
    <font>
      <b/>
      <vertAlign val="superscript"/>
      <sz val="11"/>
      <color theme="0"/>
      <name val="Calibri"/>
      <family val="2"/>
      <scheme val="minor"/>
    </font>
    <font>
      <sz val="10"/>
      <color theme="2" tint="-0.499984740745262"/>
      <name val="Calibri"/>
      <family val="2"/>
      <scheme val="minor"/>
    </font>
    <font>
      <vertAlign val="superscript"/>
      <sz val="9"/>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sz val="9"/>
      <color theme="2" tint="-0.499984740745262"/>
      <name val="Calibri"/>
      <family val="2"/>
      <scheme val="minor"/>
    </font>
    <font>
      <vertAlign val="superscript"/>
      <sz val="11"/>
      <color theme="1"/>
      <name val="Calibri"/>
      <family val="2"/>
      <scheme val="minor"/>
    </font>
    <font>
      <b/>
      <sz val="12"/>
      <color theme="1"/>
      <name val="Calibri"/>
      <family val="2"/>
      <scheme val="minor"/>
    </font>
    <font>
      <b/>
      <sz val="14"/>
      <color theme="1"/>
      <name val="Calibri"/>
      <family val="2"/>
      <scheme val="minor"/>
    </font>
    <font>
      <sz val="11"/>
      <color rgb="FF0070C0"/>
      <name val="Calibri"/>
      <family val="2"/>
      <scheme val="minor"/>
    </font>
    <font>
      <sz val="10"/>
      <color rgb="FF0070C0"/>
      <name val="Calibri"/>
      <family val="2"/>
      <scheme val="minor"/>
    </font>
    <font>
      <sz val="9"/>
      <name val="Calibri"/>
      <family val="2"/>
      <scheme val="minor"/>
    </font>
    <font>
      <b/>
      <sz val="10"/>
      <color theme="1"/>
      <name val="Calibri"/>
      <family val="2"/>
      <scheme val="minor"/>
    </font>
    <font>
      <b/>
      <sz val="9"/>
      <color theme="0"/>
      <name val="Calibri"/>
      <family val="2"/>
      <scheme val="minor"/>
    </font>
    <font>
      <b/>
      <sz val="8"/>
      <color theme="0"/>
      <name val="Calibri"/>
      <family val="2"/>
      <scheme val="minor"/>
    </font>
    <font>
      <b/>
      <u/>
      <sz val="11"/>
      <color theme="10"/>
      <name val="Calibri"/>
      <family val="2"/>
      <scheme val="minor"/>
    </font>
    <font>
      <sz val="11"/>
      <color theme="1"/>
      <name val="Wingdings"/>
      <charset val="2"/>
    </font>
    <font>
      <sz val="11"/>
      <color rgb="FF0070C0"/>
      <name val="Calibri"/>
      <family val="2"/>
    </font>
    <font>
      <sz val="12"/>
      <color theme="1"/>
      <name val="Calibri"/>
      <family val="2"/>
      <scheme val="minor"/>
    </font>
    <font>
      <b/>
      <sz val="20"/>
      <color theme="1"/>
      <name val="Calibri"/>
      <family val="2"/>
      <scheme val="minor"/>
    </font>
    <font>
      <sz val="14"/>
      <color theme="0"/>
      <name val="Calibri"/>
      <family val="2"/>
      <scheme val="minor"/>
    </font>
    <font>
      <u/>
      <sz val="9"/>
      <color theme="10"/>
      <name val="Calibri"/>
      <family val="2"/>
      <scheme val="minor"/>
    </font>
    <font>
      <b/>
      <sz val="8"/>
      <name val="Calibri"/>
      <family val="2"/>
      <scheme val="minor"/>
    </font>
    <font>
      <sz val="7"/>
      <name val="Calibri"/>
      <family val="2"/>
      <scheme val="minor"/>
    </font>
    <font>
      <sz val="8"/>
      <color theme="1"/>
      <name val="Calibri"/>
      <family val="2"/>
      <scheme val="minor"/>
    </font>
    <font>
      <b/>
      <i/>
      <sz val="8"/>
      <color theme="1"/>
      <name val="Calibri"/>
      <family val="2"/>
      <scheme val="minor"/>
    </font>
    <font>
      <sz val="11"/>
      <name val="Calibri"/>
      <family val="2"/>
    </font>
    <font>
      <b/>
      <sz val="9"/>
      <color theme="2" tint="-0.249977111117893"/>
      <name val="Calibri"/>
      <family val="2"/>
      <scheme val="minor"/>
    </font>
    <font>
      <sz val="8"/>
      <color theme="2" tint="-0.499984740745262"/>
      <name val="Calibri"/>
      <family val="2"/>
      <scheme val="minor"/>
    </font>
    <font>
      <sz val="8"/>
      <color theme="0"/>
      <name val="Calibri"/>
      <family val="2"/>
      <scheme val="minor"/>
    </font>
    <font>
      <sz val="9"/>
      <color rgb="FFFF0000"/>
      <name val="Calibri"/>
      <family val="2"/>
      <scheme val="minor"/>
    </font>
    <font>
      <sz val="8"/>
      <name val="Calibri"/>
      <family val="2"/>
      <scheme val="minor"/>
    </font>
    <font>
      <sz val="11"/>
      <color theme="2"/>
      <name val="Calibri"/>
      <family val="2"/>
      <scheme val="minor"/>
    </font>
    <font>
      <u/>
      <sz val="11"/>
      <name val="Calibri"/>
      <family val="2"/>
      <scheme val="minor"/>
    </font>
    <font>
      <sz val="11"/>
      <color theme="0" tint="-0.14999847407452621"/>
      <name val="Calibri"/>
      <family val="2"/>
      <scheme val="minor"/>
    </font>
  </fonts>
  <fills count="31">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1"/>
        <bgColor theme="1"/>
      </patternFill>
    </fill>
    <fill>
      <patternFill patternType="solid">
        <fgColor theme="4" tint="0.79998168889431442"/>
        <bgColor indexed="64"/>
      </patternFill>
    </fill>
    <fill>
      <patternFill patternType="solid">
        <fgColor rgb="FFD6DCE4"/>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tint="0.249977111117893"/>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rgb="FFE6EBF6"/>
        <bgColor indexed="64"/>
      </patternFill>
    </fill>
  </fills>
  <borders count="59">
    <border>
      <left/>
      <right/>
      <top/>
      <bottom/>
      <diagonal/>
    </border>
    <border>
      <left/>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theme="0"/>
      </top>
      <bottom/>
      <diagonal/>
    </border>
    <border>
      <left style="thin">
        <color theme="0"/>
      </left>
      <right style="thin">
        <color theme="0"/>
      </right>
      <top/>
      <bottom style="thin">
        <color theme="0"/>
      </bottom>
      <diagonal/>
    </border>
    <border>
      <left/>
      <right/>
      <top style="thin">
        <color indexed="64"/>
      </top>
      <bottom/>
      <diagonal/>
    </border>
    <border>
      <left/>
      <right/>
      <top style="thin">
        <color theme="1"/>
      </top>
      <bottom/>
      <diagonal/>
    </border>
    <border>
      <left/>
      <right/>
      <top/>
      <bottom style="thin">
        <color theme="1"/>
      </bottom>
      <diagonal/>
    </border>
    <border>
      <left/>
      <right/>
      <top/>
      <bottom style="thin">
        <color indexed="64"/>
      </bottom>
      <diagonal/>
    </border>
    <border>
      <left/>
      <right/>
      <top style="thin">
        <color theme="1"/>
      </top>
      <bottom style="thin">
        <color theme="1"/>
      </bottom>
      <diagonal/>
    </border>
    <border>
      <left style="thin">
        <color theme="1"/>
      </left>
      <right/>
      <top style="thin">
        <color theme="1"/>
      </top>
      <bottom/>
      <diagonal/>
    </border>
    <border>
      <left/>
      <right/>
      <top style="thin">
        <color indexed="64"/>
      </top>
      <bottom style="thin">
        <color theme="1"/>
      </bottom>
      <diagonal/>
    </border>
    <border>
      <left/>
      <right style="thick">
        <color indexed="64"/>
      </right>
      <top/>
      <bottom/>
      <diagonal/>
    </border>
    <border>
      <left/>
      <right/>
      <top style="thick">
        <color auto="1"/>
      </top>
      <bottom/>
      <diagonal/>
    </border>
    <border>
      <left style="thin">
        <color theme="0"/>
      </left>
      <right/>
      <top/>
      <bottom/>
      <diagonal/>
    </border>
    <border>
      <left/>
      <right style="thin">
        <color theme="0"/>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style="thin">
        <color theme="0"/>
      </left>
      <right style="thin">
        <color theme="0"/>
      </right>
      <top/>
      <bottom style="thin">
        <color indexed="64"/>
      </bottom>
      <diagonal/>
    </border>
    <border>
      <left/>
      <right style="thin">
        <color theme="0"/>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style="medium">
        <color theme="0"/>
      </left>
      <right/>
      <top style="medium">
        <color theme="0"/>
      </top>
      <bottom style="medium">
        <color theme="0"/>
      </bottom>
      <diagonal/>
    </border>
    <border>
      <left style="medium">
        <color theme="0"/>
      </left>
      <right/>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thin">
        <color indexed="64"/>
      </left>
      <right style="thin">
        <color indexed="64"/>
      </right>
      <top style="thin">
        <color indexed="64"/>
      </top>
      <bottom/>
      <diagonal/>
    </border>
    <border>
      <left style="thin">
        <color theme="0"/>
      </left>
      <right/>
      <top/>
      <bottom style="thin">
        <color theme="1"/>
      </bottom>
      <diagonal/>
    </border>
    <border>
      <left style="thin">
        <color theme="0"/>
      </left>
      <right style="thin">
        <color theme="0"/>
      </right>
      <top/>
      <bottom style="thin">
        <color theme="1"/>
      </bottom>
      <diagonal/>
    </border>
    <border>
      <left/>
      <right style="thin">
        <color indexed="64"/>
      </right>
      <top style="thin">
        <color indexed="64"/>
      </top>
      <bottom/>
      <diagonal/>
    </border>
    <border>
      <left style="thin">
        <color theme="0"/>
      </left>
      <right style="thin">
        <color theme="0"/>
      </right>
      <top/>
      <bottom/>
      <diagonal/>
    </border>
    <border>
      <left style="thin">
        <color theme="0"/>
      </left>
      <right/>
      <top style="thin">
        <color theme="0"/>
      </top>
      <bottom/>
      <diagonal/>
    </border>
    <border>
      <left/>
      <right/>
      <top style="thick">
        <color theme="0"/>
      </top>
      <bottom/>
      <diagonal/>
    </border>
    <border>
      <left style="thin">
        <color theme="0"/>
      </left>
      <right/>
      <top style="thick">
        <color theme="0"/>
      </top>
      <bottom/>
      <diagonal/>
    </border>
    <border>
      <left style="thick">
        <color indexed="64"/>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style="thick">
        <color indexed="64"/>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indexed="64"/>
      </left>
      <right style="thick">
        <color theme="0"/>
      </right>
      <top style="thick">
        <color theme="0"/>
      </top>
      <bottom style="thick">
        <color auto="1"/>
      </bottom>
      <diagonal/>
    </border>
    <border>
      <left style="thick">
        <color theme="0"/>
      </left>
      <right style="thick">
        <color theme="0"/>
      </right>
      <top style="thick">
        <color theme="0"/>
      </top>
      <bottom style="thick">
        <color auto="1"/>
      </bottom>
      <diagonal/>
    </border>
    <border>
      <left style="thick">
        <color theme="0"/>
      </left>
      <right/>
      <top style="thick">
        <color theme="0"/>
      </top>
      <bottom style="thick">
        <color auto="1"/>
      </bottom>
      <diagonal/>
    </border>
  </borders>
  <cellStyleXfs count="4">
    <xf numFmtId="0" fontId="0" fillId="0" borderId="0"/>
    <xf numFmtId="0" fontId="13" fillId="0" borderId="0" applyNumberFormat="0" applyFill="0" applyBorder="0" applyAlignment="0" applyProtection="0"/>
    <xf numFmtId="43" fontId="23" fillId="0" borderId="0" applyFont="0" applyFill="0" applyBorder="0" applyAlignment="0" applyProtection="0"/>
    <xf numFmtId="9" fontId="23" fillId="0" borderId="0" applyFont="0" applyFill="0" applyBorder="0" applyAlignment="0" applyProtection="0"/>
  </cellStyleXfs>
  <cellXfs count="456">
    <xf numFmtId="0" fontId="0" fillId="0" borderId="0" xfId="0"/>
    <xf numFmtId="0" fontId="2" fillId="2" borderId="0" xfId="0" applyFont="1" applyFill="1"/>
    <xf numFmtId="0" fontId="2" fillId="2" borderId="0" xfId="0" applyFont="1" applyFill="1" applyAlignment="1">
      <alignment horizontal="left" vertical="top" wrapText="1"/>
    </xf>
    <xf numFmtId="0" fontId="12" fillId="0" borderId="0" xfId="0" applyFont="1" applyAlignment="1">
      <alignment horizontal="right"/>
    </xf>
    <xf numFmtId="0" fontId="1" fillId="2" borderId="0" xfId="0" applyFont="1" applyFill="1"/>
    <xf numFmtId="0" fontId="1" fillId="4" borderId="0" xfId="0" applyFont="1" applyFill="1" applyAlignment="1">
      <alignment horizontal="left" vertical="top" wrapText="1"/>
    </xf>
    <xf numFmtId="0" fontId="13" fillId="0" borderId="0" xfId="1"/>
    <xf numFmtId="0" fontId="6" fillId="0" borderId="0" xfId="0" applyFont="1" applyAlignment="1">
      <alignment horizontal="left"/>
    </xf>
    <xf numFmtId="0" fontId="14" fillId="4" borderId="0" xfId="0" applyFont="1" applyFill="1" applyAlignment="1">
      <alignment horizontal="center" vertical="top" wrapText="1"/>
    </xf>
    <xf numFmtId="0" fontId="4" fillId="0" borderId="0" xfId="0" applyFont="1" applyAlignment="1">
      <alignment horizontal="left" vertical="top" wrapText="1"/>
    </xf>
    <xf numFmtId="0" fontId="0" fillId="0" borderId="0" xfId="0" applyAlignment="1">
      <alignment horizontal="left" vertical="top" wrapText="1"/>
    </xf>
    <xf numFmtId="0" fontId="1" fillId="4" borderId="0" xfId="0" applyFont="1" applyFill="1" applyAlignment="1">
      <alignment horizontal="center" vertical="center" wrapText="1"/>
    </xf>
    <xf numFmtId="0" fontId="0" fillId="0" borderId="0" xfId="0" applyAlignment="1">
      <alignment vertical="center"/>
    </xf>
    <xf numFmtId="0" fontId="9" fillId="0" borderId="0" xfId="0" applyFont="1" applyAlignment="1">
      <alignment horizontal="left" vertical="center" wrapText="1"/>
    </xf>
    <xf numFmtId="0" fontId="5" fillId="0" borderId="0" xfId="0" applyFont="1" applyAlignment="1">
      <alignment vertical="top" wrapText="1"/>
    </xf>
    <xf numFmtId="0" fontId="10" fillId="0" borderId="0" xfId="0" applyFont="1"/>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0" fillId="7" borderId="0" xfId="0" applyFill="1"/>
    <xf numFmtId="0" fontId="0" fillId="8" borderId="0" xfId="0" applyFill="1"/>
    <xf numFmtId="0" fontId="0" fillId="5" borderId="0" xfId="0" applyFill="1"/>
    <xf numFmtId="0" fontId="0" fillId="9" borderId="0" xfId="0" applyFill="1"/>
    <xf numFmtId="0" fontId="5" fillId="0" borderId="1" xfId="0" applyFont="1" applyBorder="1" applyAlignment="1">
      <alignment vertical="top" wrapText="1"/>
    </xf>
    <xf numFmtId="0" fontId="0" fillId="10" borderId="0" xfId="0" applyFill="1"/>
    <xf numFmtId="0" fontId="3" fillId="0" borderId="0" xfId="0" applyFont="1" applyAlignment="1">
      <alignment vertical="top"/>
    </xf>
    <xf numFmtId="0" fontId="19" fillId="0" borderId="0" xfId="0" applyFont="1" applyAlignment="1">
      <alignment horizontal="left"/>
    </xf>
    <xf numFmtId="0" fontId="0" fillId="0" borderId="0" xfId="0" applyAlignment="1">
      <alignment horizontal="right" vertical="top" wrapText="1"/>
    </xf>
    <xf numFmtId="0" fontId="0" fillId="0" borderId="0" xfId="0" applyAlignment="1">
      <alignment vertical="top"/>
    </xf>
    <xf numFmtId="0" fontId="1" fillId="11" borderId="15" xfId="0" applyFont="1" applyFill="1" applyBorder="1" applyAlignment="1">
      <alignment horizontal="center" vertical="top"/>
    </xf>
    <xf numFmtId="0" fontId="1" fillId="11" borderId="0" xfId="0" applyFont="1" applyFill="1" applyAlignment="1">
      <alignment vertical="top"/>
    </xf>
    <xf numFmtId="0" fontId="1" fillId="11" borderId="0" xfId="0" applyFont="1" applyFill="1" applyAlignment="1">
      <alignment horizontal="center" vertical="top"/>
    </xf>
    <xf numFmtId="0" fontId="0" fillId="12" borderId="17" xfId="0" applyFill="1" applyBorder="1" applyAlignment="1">
      <alignment horizontal="center" vertical="top" wrapText="1"/>
    </xf>
    <xf numFmtId="0" fontId="0" fillId="12" borderId="0" xfId="0" applyFill="1" applyAlignment="1">
      <alignment horizontal="center" vertical="top" wrapText="1"/>
    </xf>
    <xf numFmtId="0" fontId="0" fillId="12" borderId="15" xfId="0" applyFill="1" applyBorder="1" applyAlignment="1">
      <alignment horizontal="center" vertical="top" wrapText="1"/>
    </xf>
    <xf numFmtId="0" fontId="1" fillId="11" borderId="17" xfId="0" applyFont="1" applyFill="1" applyBorder="1" applyAlignment="1">
      <alignment vertical="top"/>
    </xf>
    <xf numFmtId="0" fontId="1" fillId="2" borderId="19" xfId="0" applyFont="1" applyFill="1" applyBorder="1" applyAlignment="1">
      <alignment horizontal="center" vertical="top" wrapText="1"/>
    </xf>
    <xf numFmtId="0" fontId="21" fillId="12" borderId="20" xfId="0" applyFont="1" applyFill="1" applyBorder="1" applyAlignment="1">
      <alignment vertical="top" wrapText="1"/>
    </xf>
    <xf numFmtId="0" fontId="21" fillId="12" borderId="15" xfId="0" applyFont="1" applyFill="1" applyBorder="1" applyAlignment="1">
      <alignment vertical="top" wrapText="1"/>
    </xf>
    <xf numFmtId="0" fontId="1" fillId="11" borderId="0" xfId="0" applyFont="1" applyFill="1" applyAlignment="1">
      <alignment horizontal="left" vertical="top"/>
    </xf>
    <xf numFmtId="0" fontId="0" fillId="12" borderId="15" xfId="0" applyFill="1" applyBorder="1" applyAlignment="1">
      <alignment horizontal="left" vertical="top" wrapText="1"/>
    </xf>
    <xf numFmtId="0" fontId="0" fillId="13" borderId="15" xfId="0" applyFill="1" applyBorder="1" applyAlignment="1">
      <alignment horizontal="center" vertical="top"/>
    </xf>
    <xf numFmtId="0" fontId="0" fillId="14" borderId="15" xfId="0" applyFill="1" applyBorder="1" applyAlignment="1">
      <alignment horizontal="center" vertical="top"/>
    </xf>
    <xf numFmtId="0" fontId="0" fillId="13" borderId="17" xfId="0" applyFill="1" applyBorder="1" applyAlignment="1">
      <alignment horizontal="center" vertical="top" wrapText="1"/>
    </xf>
    <xf numFmtId="0" fontId="18" fillId="12" borderId="15" xfId="0" applyFont="1" applyFill="1" applyBorder="1" applyAlignment="1">
      <alignment horizontal="left" vertical="top" wrapText="1"/>
    </xf>
    <xf numFmtId="0" fontId="19" fillId="0" borderId="0" xfId="0" applyFont="1"/>
    <xf numFmtId="0" fontId="18" fillId="3" borderId="0" xfId="0" applyFont="1" applyFill="1" applyAlignment="1">
      <alignment horizontal="left" vertical="top" wrapText="1"/>
    </xf>
    <xf numFmtId="0" fontId="6" fillId="0" borderId="0" xfId="0" applyFont="1"/>
    <xf numFmtId="0" fontId="0" fillId="0" borderId="0" xfId="0" applyAlignment="1">
      <alignment horizontal="right"/>
    </xf>
    <xf numFmtId="0" fontId="0" fillId="0" borderId="0" xfId="0" applyAlignment="1">
      <alignment horizontal="center" vertical="top"/>
    </xf>
    <xf numFmtId="49" fontId="0" fillId="0" borderId="0" xfId="0" applyNumberFormat="1" applyAlignment="1">
      <alignment horizontal="left" vertical="top"/>
    </xf>
    <xf numFmtId="0" fontId="24" fillId="0" borderId="0" xfId="0" applyFont="1"/>
    <xf numFmtId="0" fontId="4" fillId="15" borderId="0" xfId="0" applyFont="1" applyFill="1" applyAlignment="1">
      <alignment vertical="top" wrapText="1"/>
    </xf>
    <xf numFmtId="0" fontId="4" fillId="15" borderId="0" xfId="0" applyFont="1" applyFill="1" applyAlignment="1">
      <alignment horizontal="left" vertical="top" wrapText="1"/>
    </xf>
    <xf numFmtId="0" fontId="5" fillId="15" borderId="0" xfId="0" applyFont="1" applyFill="1" applyAlignment="1">
      <alignment horizontal="left" vertical="top" wrapText="1"/>
    </xf>
    <xf numFmtId="0" fontId="0" fillId="15" borderId="0" xfId="0" applyFill="1" applyAlignment="1">
      <alignment horizontal="center" vertical="top"/>
    </xf>
    <xf numFmtId="0" fontId="23" fillId="15" borderId="0" xfId="0" applyFont="1" applyFill="1" applyAlignment="1">
      <alignment horizontal="center" vertical="top"/>
    </xf>
    <xf numFmtId="0" fontId="4" fillId="15" borderId="0" xfId="0" applyFont="1" applyFill="1" applyAlignment="1">
      <alignment vertical="top"/>
    </xf>
    <xf numFmtId="0" fontId="5" fillId="0" borderId="0" xfId="0" applyFont="1" applyAlignment="1">
      <alignment horizontal="justify" vertical="top" wrapText="1"/>
    </xf>
    <xf numFmtId="0" fontId="2" fillId="2" borderId="19" xfId="0" applyFont="1" applyFill="1" applyBorder="1" applyAlignment="1">
      <alignment horizontal="center" vertical="top" wrapText="1"/>
    </xf>
    <xf numFmtId="0" fontId="0" fillId="0" borderId="0" xfId="0" applyAlignment="1">
      <alignment horizontal="left"/>
    </xf>
    <xf numFmtId="49" fontId="4" fillId="15" borderId="0" xfId="0" applyNumberFormat="1" applyFont="1" applyFill="1" applyAlignment="1">
      <alignment horizontal="left" vertical="top"/>
    </xf>
    <xf numFmtId="0" fontId="4" fillId="15" borderId="0" xfId="0" applyFont="1" applyFill="1" applyAlignment="1">
      <alignment horizontal="center" vertical="top" wrapText="1"/>
    </xf>
    <xf numFmtId="0" fontId="24" fillId="0" borderId="0" xfId="0" applyFont="1" applyAlignment="1">
      <alignment vertical="top"/>
    </xf>
    <xf numFmtId="0" fontId="26" fillId="0" borderId="0" xfId="0" applyFont="1" applyAlignment="1">
      <alignment horizontal="center"/>
    </xf>
    <xf numFmtId="0" fontId="26" fillId="2" borderId="0" xfId="0" applyFont="1" applyFill="1" applyAlignment="1">
      <alignment horizontal="center"/>
    </xf>
    <xf numFmtId="0" fontId="26" fillId="2" borderId="0" xfId="0" applyFont="1" applyFill="1" applyAlignment="1">
      <alignment horizontal="center" vertical="top"/>
    </xf>
    <xf numFmtId="0" fontId="18" fillId="12" borderId="18" xfId="0" applyFont="1" applyFill="1" applyBorder="1" applyAlignment="1">
      <alignment horizontal="left" vertical="top" wrapText="1"/>
    </xf>
    <xf numFmtId="49" fontId="28" fillId="0" borderId="21" xfId="0" applyNumberFormat="1" applyFont="1" applyBorder="1" applyAlignment="1">
      <alignment horizontal="right" vertical="center"/>
    </xf>
    <xf numFmtId="0" fontId="0" fillId="14" borderId="0" xfId="0" applyFill="1" applyAlignment="1">
      <alignment horizontal="center" vertical="center"/>
    </xf>
    <xf numFmtId="0" fontId="28" fillId="0" borderId="22" xfId="0" applyFont="1" applyBorder="1" applyAlignment="1">
      <alignment horizontal="center"/>
    </xf>
    <xf numFmtId="49" fontId="28" fillId="0" borderId="0" xfId="0" applyNumberFormat="1" applyFont="1" applyAlignment="1">
      <alignment horizontal="right" vertical="center"/>
    </xf>
    <xf numFmtId="0" fontId="1" fillId="2" borderId="0" xfId="0" applyFont="1" applyFill="1" applyAlignment="1">
      <alignment horizontal="center"/>
    </xf>
    <xf numFmtId="0" fontId="24" fillId="16" borderId="0" xfId="0" applyFont="1" applyFill="1" applyAlignment="1">
      <alignment horizontal="center" vertical="top"/>
    </xf>
    <xf numFmtId="0" fontId="24" fillId="17" borderId="0" xfId="0" applyFont="1" applyFill="1" applyAlignment="1">
      <alignment horizontal="center" vertical="top"/>
    </xf>
    <xf numFmtId="0" fontId="24" fillId="18" borderId="0" xfId="0" applyFont="1" applyFill="1" applyAlignment="1">
      <alignment horizontal="center" vertical="top"/>
    </xf>
    <xf numFmtId="0" fontId="24" fillId="19" borderId="0" xfId="0" applyFont="1" applyFill="1" applyAlignment="1">
      <alignment horizontal="center" vertical="top"/>
    </xf>
    <xf numFmtId="0" fontId="29" fillId="0" borderId="0" xfId="0" applyFont="1"/>
    <xf numFmtId="14" fontId="0" fillId="0" borderId="0" xfId="0" applyNumberFormat="1" applyAlignment="1">
      <alignment horizontal="left" vertical="top"/>
    </xf>
    <xf numFmtId="0" fontId="6" fillId="17" borderId="17" xfId="0" applyFont="1" applyFill="1" applyBorder="1"/>
    <xf numFmtId="0" fontId="0" fillId="16" borderId="0" xfId="0" applyFill="1" applyAlignment="1">
      <alignment horizontal="left" vertical="top"/>
    </xf>
    <xf numFmtId="49" fontId="0" fillId="16" borderId="15" xfId="0" applyNumberFormat="1" applyFill="1" applyBorder="1" applyAlignment="1">
      <alignment horizontal="left" vertical="top"/>
    </xf>
    <xf numFmtId="0" fontId="0" fillId="16" borderId="17" xfId="0" applyFill="1" applyBorder="1" applyAlignment="1">
      <alignment horizontal="left" vertical="top" wrapText="1"/>
    </xf>
    <xf numFmtId="0" fontId="0" fillId="16" borderId="1" xfId="0" applyFill="1" applyBorder="1" applyAlignment="1">
      <alignment horizontal="left" vertical="top" wrapText="1"/>
    </xf>
    <xf numFmtId="0" fontId="0" fillId="16" borderId="1" xfId="0" applyFill="1" applyBorder="1" applyAlignment="1">
      <alignment horizontal="left" vertical="top"/>
    </xf>
    <xf numFmtId="0" fontId="0" fillId="16" borderId="0" xfId="0" applyFill="1"/>
    <xf numFmtId="0" fontId="7" fillId="16" borderId="1" xfId="0" applyFont="1" applyFill="1" applyBorder="1" applyAlignment="1">
      <alignment horizontal="left" vertical="top"/>
    </xf>
    <xf numFmtId="0" fontId="30" fillId="12" borderId="0" xfId="0" applyFont="1" applyFill="1" applyAlignment="1">
      <alignment horizontal="center"/>
    </xf>
    <xf numFmtId="0" fontId="24" fillId="0" borderId="0" xfId="0" applyFont="1" applyAlignment="1">
      <alignment horizontal="center"/>
    </xf>
    <xf numFmtId="0" fontId="2" fillId="6" borderId="0" xfId="0" applyFont="1" applyFill="1" applyAlignment="1">
      <alignment horizontal="center"/>
    </xf>
    <xf numFmtId="0" fontId="2" fillId="6" borderId="14" xfId="0" applyFont="1" applyFill="1" applyBorder="1" applyAlignment="1">
      <alignment horizontal="center"/>
    </xf>
    <xf numFmtId="0" fontId="31" fillId="12" borderId="0" xfId="0" applyFont="1" applyFill="1" applyAlignment="1">
      <alignment horizontal="center"/>
    </xf>
    <xf numFmtId="0" fontId="4" fillId="20" borderId="26" xfId="0" applyFont="1" applyFill="1" applyBorder="1" applyAlignment="1">
      <alignment horizontal="center" vertical="top" wrapText="1"/>
    </xf>
    <xf numFmtId="0" fontId="30" fillId="20" borderId="0" xfId="0" applyFont="1" applyFill="1" applyAlignment="1">
      <alignment horizontal="center"/>
    </xf>
    <xf numFmtId="9" fontId="4" fillId="20" borderId="26" xfId="3" applyFont="1" applyFill="1" applyBorder="1" applyAlignment="1">
      <alignment horizontal="center" vertical="top" wrapText="1"/>
    </xf>
    <xf numFmtId="9" fontId="4" fillId="20" borderId="26" xfId="0" applyNumberFormat="1" applyFont="1" applyFill="1" applyBorder="1" applyAlignment="1">
      <alignment horizontal="center" vertical="top" wrapText="1"/>
    </xf>
    <xf numFmtId="9" fontId="2" fillId="6" borderId="25" xfId="0" applyNumberFormat="1" applyFont="1" applyFill="1" applyBorder="1" applyAlignment="1">
      <alignment horizontal="center"/>
    </xf>
    <xf numFmtId="165" fontId="2" fillId="6" borderId="14" xfId="0" applyNumberFormat="1" applyFont="1" applyFill="1" applyBorder="1" applyAlignment="1">
      <alignment horizontal="center"/>
    </xf>
    <xf numFmtId="164" fontId="0" fillId="0" borderId="0" xfId="2" applyNumberFormat="1" applyFont="1" applyAlignment="1">
      <alignment horizontal="center"/>
    </xf>
    <xf numFmtId="164" fontId="30" fillId="12" borderId="0" xfId="2" applyNumberFormat="1" applyFont="1" applyFill="1" applyAlignment="1">
      <alignment horizontal="center"/>
    </xf>
    <xf numFmtId="166" fontId="30" fillId="12" borderId="0" xfId="2" applyNumberFormat="1" applyFont="1" applyFill="1" applyAlignment="1">
      <alignment horizontal="center"/>
    </xf>
    <xf numFmtId="0" fontId="0" fillId="2" borderId="0" xfId="0" applyFill="1"/>
    <xf numFmtId="0" fontId="1" fillId="2" borderId="2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9" xfId="0" applyFont="1" applyFill="1" applyBorder="1" applyAlignment="1">
      <alignment horizontal="center" vertical="center"/>
    </xf>
    <xf numFmtId="0" fontId="34" fillId="2" borderId="29" xfId="0" applyFont="1" applyFill="1" applyBorder="1" applyAlignment="1">
      <alignment horizontal="center" vertical="center" wrapText="1"/>
    </xf>
    <xf numFmtId="166" fontId="35" fillId="2" borderId="27" xfId="2" applyNumberFormat="1" applyFont="1" applyFill="1" applyBorder="1" applyAlignment="1">
      <alignment horizontal="center" vertical="center" wrapText="1"/>
    </xf>
    <xf numFmtId="166" fontId="35" fillId="2" borderId="0" xfId="2" applyNumberFormat="1" applyFont="1" applyFill="1" applyAlignment="1">
      <alignment horizontal="center" vertical="center" wrapText="1"/>
    </xf>
    <xf numFmtId="165" fontId="35" fillId="2" borderId="0" xfId="0" applyNumberFormat="1" applyFont="1" applyFill="1" applyAlignment="1">
      <alignment horizontal="center" vertical="center" wrapText="1"/>
    </xf>
    <xf numFmtId="0" fontId="35" fillId="2" borderId="27" xfId="0" applyFont="1" applyFill="1" applyBorder="1" applyAlignment="1">
      <alignment horizontal="center" vertical="center" wrapText="1"/>
    </xf>
    <xf numFmtId="0" fontId="1" fillId="2" borderId="0" xfId="0" applyFont="1" applyFill="1" applyAlignment="1">
      <alignment horizontal="center" vertical="center"/>
    </xf>
    <xf numFmtId="164" fontId="4" fillId="16" borderId="26" xfId="2" applyNumberFormat="1" applyFont="1" applyFill="1" applyBorder="1" applyAlignment="1">
      <alignment horizontal="center" vertical="top" wrapText="1"/>
    </xf>
    <xf numFmtId="0" fontId="32" fillId="0" borderId="0" xfId="0" applyFont="1" applyAlignment="1">
      <alignment horizontal="left"/>
    </xf>
    <xf numFmtId="0" fontId="24" fillId="0" borderId="0" xfId="0" applyFont="1" applyAlignment="1">
      <alignment horizontal="right"/>
    </xf>
    <xf numFmtId="0" fontId="28" fillId="0" borderId="0" xfId="0" applyFont="1"/>
    <xf numFmtId="0" fontId="4" fillId="0" borderId="0" xfId="0" applyFont="1" applyAlignment="1">
      <alignment horizontal="right"/>
    </xf>
    <xf numFmtId="0" fontId="24" fillId="16" borderId="0" xfId="0" applyFont="1" applyFill="1" applyAlignment="1">
      <alignment horizontal="center" vertical="center"/>
    </xf>
    <xf numFmtId="9" fontId="0" fillId="16" borderId="0" xfId="3" applyFont="1" applyFill="1" applyAlignment="1">
      <alignment horizontal="center" vertical="center"/>
    </xf>
    <xf numFmtId="0" fontId="24" fillId="17" borderId="0" xfId="0" applyFont="1" applyFill="1" applyAlignment="1">
      <alignment horizontal="center" vertical="center"/>
    </xf>
    <xf numFmtId="9" fontId="0" fillId="17" borderId="0" xfId="3" applyFont="1" applyFill="1" applyAlignment="1">
      <alignment horizontal="center" vertical="center"/>
    </xf>
    <xf numFmtId="0" fontId="24" fillId="18" borderId="0" xfId="0" applyFont="1" applyFill="1" applyAlignment="1">
      <alignment horizontal="center" vertical="center"/>
    </xf>
    <xf numFmtId="0" fontId="5" fillId="18" borderId="0" xfId="0" applyFont="1" applyFill="1" applyAlignment="1">
      <alignment horizontal="center" vertical="center"/>
    </xf>
    <xf numFmtId="9" fontId="0" fillId="18" borderId="0" xfId="3" applyFont="1" applyFill="1" applyAlignment="1">
      <alignment horizontal="center" vertical="center"/>
    </xf>
    <xf numFmtId="0" fontId="4" fillId="0" borderId="0" xfId="0" applyFont="1" applyAlignment="1">
      <alignment vertical="top"/>
    </xf>
    <xf numFmtId="49" fontId="2" fillId="6" borderId="25" xfId="0" applyNumberFormat="1" applyFont="1" applyFill="1" applyBorder="1" applyAlignment="1">
      <alignment horizontal="center"/>
    </xf>
    <xf numFmtId="0" fontId="24" fillId="0" borderId="0" xfId="0" applyFont="1" applyAlignment="1">
      <alignment horizontal="left" vertical="top"/>
    </xf>
    <xf numFmtId="0" fontId="0" fillId="0" borderId="0" xfId="0" applyAlignment="1">
      <alignment horizontal="left" vertical="top"/>
    </xf>
    <xf numFmtId="49" fontId="4" fillId="21" borderId="31" xfId="0" applyNumberFormat="1" applyFont="1" applyFill="1" applyBorder="1" applyAlignment="1">
      <alignment horizontal="center" vertical="top" wrapText="1"/>
    </xf>
    <xf numFmtId="0" fontId="4" fillId="21" borderId="1" xfId="0" applyFont="1" applyFill="1" applyBorder="1" applyAlignment="1">
      <alignment horizontal="left" vertical="top" wrapText="1"/>
    </xf>
    <xf numFmtId="0" fontId="4" fillId="22" borderId="1" xfId="0" applyFont="1" applyFill="1" applyBorder="1" applyAlignment="1">
      <alignment horizontal="left" vertical="top" wrapText="1"/>
    </xf>
    <xf numFmtId="0" fontId="5" fillId="22" borderId="30" xfId="0" applyFont="1" applyFill="1" applyBorder="1" applyAlignment="1">
      <alignment horizontal="left" vertical="top" wrapText="1"/>
    </xf>
    <xf numFmtId="0" fontId="5" fillId="22" borderId="26" xfId="0" applyFont="1" applyFill="1" applyBorder="1" applyAlignment="1">
      <alignment horizontal="left" vertical="top" wrapText="1"/>
    </xf>
    <xf numFmtId="0" fontId="5" fillId="23" borderId="31" xfId="0" applyFont="1" applyFill="1" applyBorder="1" applyAlignment="1">
      <alignment horizontal="left" vertical="top" wrapText="1"/>
    </xf>
    <xf numFmtId="0" fontId="5" fillId="23" borderId="30" xfId="0" applyFont="1" applyFill="1" applyBorder="1" applyAlignment="1">
      <alignment horizontal="left" vertical="top" wrapText="1"/>
    </xf>
    <xf numFmtId="0" fontId="4" fillId="5" borderId="31" xfId="0" applyFont="1" applyFill="1" applyBorder="1" applyAlignment="1">
      <alignment horizontal="left" vertical="top" wrapText="1"/>
    </xf>
    <xf numFmtId="0" fontId="4" fillId="5" borderId="30" xfId="0" applyFont="1" applyFill="1" applyBorder="1" applyAlignment="1">
      <alignment horizontal="left" vertical="top" wrapText="1"/>
    </xf>
    <xf numFmtId="0" fontId="6" fillId="0" borderId="0" xfId="0" applyFont="1" applyAlignment="1">
      <alignment horizontal="right"/>
    </xf>
    <xf numFmtId="0" fontId="0" fillId="0" borderId="0" xfId="0" applyAlignment="1">
      <alignment horizontal="right" vertical="top"/>
    </xf>
    <xf numFmtId="49" fontId="0" fillId="0" borderId="0" xfId="0" applyNumberFormat="1"/>
    <xf numFmtId="49" fontId="0" fillId="0" borderId="0" xfId="0" applyNumberFormat="1" applyAlignment="1">
      <alignment horizontal="center" vertical="top"/>
    </xf>
    <xf numFmtId="49" fontId="36" fillId="0" borderId="0" xfId="1" applyNumberFormat="1" applyFont="1" applyAlignment="1">
      <alignment vertical="top"/>
    </xf>
    <xf numFmtId="49" fontId="0" fillId="0" borderId="0" xfId="0" applyNumberFormat="1" applyAlignment="1">
      <alignment vertical="top"/>
    </xf>
    <xf numFmtId="49" fontId="0" fillId="0" borderId="0" xfId="0" applyNumberFormat="1" applyAlignment="1">
      <alignment horizontal="left" vertical="top" wrapText="1"/>
    </xf>
    <xf numFmtId="0" fontId="36" fillId="0" borderId="0" xfId="1" applyFont="1" applyFill="1" applyAlignment="1">
      <alignment vertical="top"/>
    </xf>
    <xf numFmtId="0" fontId="36" fillId="0" borderId="0" xfId="1" applyFont="1" applyFill="1" applyAlignment="1">
      <alignment horizontal="left" vertical="top"/>
    </xf>
    <xf numFmtId="49" fontId="36" fillId="0" borderId="0" xfId="1" applyNumberFormat="1" applyFont="1" applyAlignment="1">
      <alignment horizontal="left" vertical="top"/>
    </xf>
    <xf numFmtId="49" fontId="37" fillId="0" borderId="0" xfId="0" applyNumberFormat="1" applyFont="1" applyAlignment="1">
      <alignment horizontal="center" vertical="top"/>
    </xf>
    <xf numFmtId="0" fontId="0" fillId="17" borderId="0" xfId="0" applyFill="1" applyAlignment="1">
      <alignment horizontal="center"/>
    </xf>
    <xf numFmtId="0" fontId="6" fillId="17" borderId="17" xfId="0" applyFont="1" applyFill="1" applyBorder="1" applyAlignment="1">
      <alignment horizontal="center"/>
    </xf>
    <xf numFmtId="49" fontId="36" fillId="0" borderId="0" xfId="1" applyNumberFormat="1" applyFont="1" applyAlignment="1">
      <alignment horizontal="right" vertical="top"/>
    </xf>
    <xf numFmtId="49" fontId="0" fillId="0" borderId="0" xfId="0" applyNumberFormat="1" applyAlignment="1">
      <alignment horizontal="justify" vertical="top" wrapText="1"/>
    </xf>
    <xf numFmtId="0" fontId="39" fillId="0" borderId="0" xfId="0" applyFont="1"/>
    <xf numFmtId="0" fontId="4" fillId="0" borderId="0" xfId="0" applyFont="1"/>
    <xf numFmtId="0" fontId="18" fillId="0" borderId="0" xfId="0" applyFont="1"/>
    <xf numFmtId="0" fontId="7" fillId="0" borderId="0" xfId="0" applyFont="1"/>
    <xf numFmtId="0" fontId="0" fillId="15" borderId="15" xfId="0" applyFill="1" applyBorder="1" applyAlignment="1">
      <alignment horizontal="center" vertical="top"/>
    </xf>
    <xf numFmtId="49" fontId="5" fillId="0" borderId="0" xfId="0" applyNumberFormat="1" applyFont="1" applyAlignment="1">
      <alignment horizontal="left" vertical="top" wrapText="1"/>
    </xf>
    <xf numFmtId="0" fontId="0" fillId="3" borderId="0" xfId="0" applyFill="1"/>
    <xf numFmtId="0" fontId="0" fillId="16" borderId="0" xfId="0" applyFill="1" applyAlignment="1">
      <alignment vertical="top" wrapText="1"/>
    </xf>
    <xf numFmtId="0" fontId="0" fillId="17" borderId="0" xfId="0" applyFill="1" applyAlignment="1">
      <alignment vertical="top" wrapText="1"/>
    </xf>
    <xf numFmtId="0" fontId="0" fillId="18" borderId="0" xfId="0" applyFill="1" applyAlignment="1">
      <alignment vertical="top" wrapText="1"/>
    </xf>
    <xf numFmtId="0" fontId="0" fillId="19" borderId="0" xfId="0" applyFill="1" applyAlignment="1">
      <alignment vertical="top" wrapText="1"/>
    </xf>
    <xf numFmtId="0" fontId="32" fillId="22" borderId="26" xfId="0" applyFont="1" applyFill="1" applyBorder="1" applyAlignment="1">
      <alignment horizontal="left" vertical="top" wrapText="1"/>
    </xf>
    <xf numFmtId="0" fontId="32" fillId="22" borderId="30" xfId="0" applyFont="1" applyFill="1" applyBorder="1" applyAlignment="1">
      <alignment horizontal="left" vertical="top" wrapText="1"/>
    </xf>
    <xf numFmtId="0" fontId="1" fillId="0" borderId="0" xfId="0" applyFont="1"/>
    <xf numFmtId="0" fontId="1" fillId="2" borderId="23" xfId="0" applyFont="1" applyFill="1" applyBorder="1" applyAlignment="1">
      <alignment horizontal="center" vertical="center"/>
    </xf>
    <xf numFmtId="0" fontId="0" fillId="16" borderId="32" xfId="0" applyFill="1" applyBorder="1" applyAlignment="1">
      <alignment horizontal="center" vertical="center" wrapText="1"/>
    </xf>
    <xf numFmtId="0" fontId="0" fillId="16" borderId="4" xfId="0" applyFill="1" applyBorder="1" applyAlignment="1">
      <alignment horizontal="center" vertical="center" wrapText="1"/>
    </xf>
    <xf numFmtId="0" fontId="0" fillId="16" borderId="6" xfId="0" applyFill="1" applyBorder="1" applyAlignment="1">
      <alignment horizontal="center" vertical="center" wrapText="1"/>
    </xf>
    <xf numFmtId="0" fontId="0" fillId="2" borderId="0" xfId="0" applyFill="1" applyAlignment="1">
      <alignment vertical="center"/>
    </xf>
    <xf numFmtId="0" fontId="0" fillId="2" borderId="23" xfId="0" applyFill="1" applyBorder="1" applyAlignment="1">
      <alignment vertical="center"/>
    </xf>
    <xf numFmtId="0" fontId="7" fillId="15" borderId="0" xfId="0" applyFont="1" applyFill="1" applyAlignment="1">
      <alignment horizontal="center" vertical="top"/>
    </xf>
    <xf numFmtId="0" fontId="0" fillId="0" borderId="0" xfId="0" applyAlignment="1">
      <alignment vertical="top" wrapText="1"/>
    </xf>
    <xf numFmtId="0" fontId="0" fillId="0" borderId="0" xfId="0" applyAlignment="1">
      <alignment horizontal="right" vertical="center"/>
    </xf>
    <xf numFmtId="49" fontId="0" fillId="0" borderId="0" xfId="0" applyNumberFormat="1" applyAlignment="1">
      <alignment horizontal="left" vertical="center"/>
    </xf>
    <xf numFmtId="0" fontId="5" fillId="3" borderId="0" xfId="0" applyFont="1" applyFill="1" applyAlignment="1">
      <alignment horizontal="left" vertical="top" wrapText="1"/>
    </xf>
    <xf numFmtId="0" fontId="42" fillId="3" borderId="0" xfId="1" applyFont="1" applyFill="1" applyAlignment="1">
      <alignment horizontal="left" vertical="top" wrapText="1"/>
    </xf>
    <xf numFmtId="49" fontId="4" fillId="15" borderId="0" xfId="0" applyNumberFormat="1" applyFont="1" applyFill="1" applyAlignment="1">
      <alignment horizontal="left" vertical="top" wrapText="1"/>
    </xf>
    <xf numFmtId="14" fontId="7" fillId="16" borderId="1" xfId="0" applyNumberFormat="1" applyFont="1" applyFill="1" applyBorder="1" applyAlignment="1">
      <alignment horizontal="center" vertical="top"/>
    </xf>
    <xf numFmtId="0" fontId="43" fillId="3" borderId="34" xfId="0" applyFont="1" applyFill="1" applyBorder="1" applyAlignment="1">
      <alignment horizontal="center" vertical="center" wrapText="1"/>
    </xf>
    <xf numFmtId="0" fontId="43" fillId="3" borderId="33" xfId="0" applyFont="1" applyFill="1" applyBorder="1" applyAlignment="1">
      <alignment horizontal="center" vertical="center" wrapText="1"/>
    </xf>
    <xf numFmtId="0" fontId="44" fillId="3" borderId="34" xfId="0" applyFont="1" applyFill="1" applyBorder="1" applyAlignment="1">
      <alignment horizontal="left" vertical="top" wrapText="1"/>
    </xf>
    <xf numFmtId="0" fontId="44" fillId="3" borderId="33" xfId="0" applyFont="1" applyFill="1" applyBorder="1" applyAlignment="1">
      <alignment horizontal="left" vertical="top" wrapText="1"/>
    </xf>
    <xf numFmtId="0" fontId="35" fillId="2" borderId="35" xfId="0" applyFont="1" applyFill="1" applyBorder="1" applyAlignment="1">
      <alignment horizontal="center" vertical="center" wrapText="1"/>
    </xf>
    <xf numFmtId="0" fontId="35" fillId="2" borderId="36" xfId="0" applyFont="1" applyFill="1" applyBorder="1" applyAlignment="1">
      <alignment horizontal="center" vertical="center" wrapText="1"/>
    </xf>
    <xf numFmtId="0" fontId="5" fillId="0" borderId="0" xfId="0" applyFont="1" applyAlignment="1">
      <alignment horizontal="left" vertical="top" wrapText="1"/>
    </xf>
    <xf numFmtId="0" fontId="45" fillId="24" borderId="0" xfId="0" applyFont="1" applyFill="1" applyAlignment="1">
      <alignment horizontal="center" vertical="top" wrapText="1"/>
    </xf>
    <xf numFmtId="0" fontId="5" fillId="10" borderId="0" xfId="0" applyFont="1" applyFill="1" applyAlignment="1">
      <alignment horizontal="center" vertical="top" wrapText="1"/>
    </xf>
    <xf numFmtId="0" fontId="45" fillId="15" borderId="0" xfId="0" applyFont="1" applyFill="1" applyAlignment="1">
      <alignment horizontal="left" vertical="top" wrapText="1"/>
    </xf>
    <xf numFmtId="0" fontId="15" fillId="15" borderId="0" xfId="0" applyFont="1" applyFill="1" applyAlignment="1">
      <alignment horizontal="center" vertical="top"/>
    </xf>
    <xf numFmtId="0" fontId="7" fillId="16" borderId="1" xfId="0" applyFont="1" applyFill="1" applyBorder="1" applyAlignment="1">
      <alignment horizontal="center" vertical="top"/>
    </xf>
    <xf numFmtId="0" fontId="9" fillId="0" borderId="0" xfId="0" applyFont="1" applyAlignment="1">
      <alignment horizontal="left" vertical="top"/>
    </xf>
    <xf numFmtId="0" fontId="7" fillId="0" borderId="0" xfId="0" applyFont="1" applyAlignment="1">
      <alignment horizontal="left" vertical="top"/>
    </xf>
    <xf numFmtId="0" fontId="7" fillId="0" borderId="0" xfId="0" quotePrefix="1" applyFont="1" applyAlignment="1">
      <alignment horizontal="left" vertical="top" wrapText="1"/>
    </xf>
    <xf numFmtId="0" fontId="0" fillId="0" borderId="0" xfId="0" applyAlignment="1">
      <alignment horizontal="justify" vertical="top" wrapText="1"/>
    </xf>
    <xf numFmtId="0" fontId="0" fillId="15" borderId="42" xfId="0" applyFill="1" applyBorder="1" applyAlignment="1">
      <alignment horizontal="center" vertical="top"/>
    </xf>
    <xf numFmtId="0" fontId="0" fillId="0" borderId="14" xfId="0" applyBorder="1"/>
    <xf numFmtId="166" fontId="35" fillId="2" borderId="43" xfId="2" applyNumberFormat="1" applyFont="1" applyFill="1" applyBorder="1" applyAlignment="1">
      <alignment horizontal="center" vertical="center" wrapText="1"/>
    </xf>
    <xf numFmtId="166" fontId="35" fillId="2" borderId="28" xfId="2" applyNumberFormat="1" applyFont="1" applyFill="1" applyBorder="1" applyAlignment="1">
      <alignment horizontal="center" vertical="center" wrapText="1"/>
    </xf>
    <xf numFmtId="166" fontId="35" fillId="2" borderId="44" xfId="2" applyNumberFormat="1" applyFont="1" applyFill="1" applyBorder="1" applyAlignment="1">
      <alignment horizontal="center" vertical="center" wrapText="1"/>
    </xf>
    <xf numFmtId="0" fontId="4" fillId="3" borderId="26" xfId="0" applyFont="1" applyFill="1" applyBorder="1" applyAlignment="1">
      <alignment horizontal="left" vertical="top" wrapText="1"/>
    </xf>
    <xf numFmtId="0" fontId="12" fillId="0" borderId="0" xfId="0" applyFont="1" applyAlignment="1">
      <alignment wrapText="1"/>
    </xf>
    <xf numFmtId="0" fontId="5" fillId="0" borderId="0" xfId="0" applyFont="1" applyAlignment="1">
      <alignment horizontal="right"/>
    </xf>
    <xf numFmtId="0" fontId="12" fillId="0" borderId="0" xfId="0" applyFont="1" applyAlignment="1">
      <alignment horizontal="right" wrapText="1"/>
    </xf>
    <xf numFmtId="16" fontId="0" fillId="0" borderId="0" xfId="0" applyNumberFormat="1"/>
    <xf numFmtId="49" fontId="4" fillId="0" borderId="0" xfId="0" applyNumberFormat="1" applyFont="1" applyAlignment="1">
      <alignment horizontal="right"/>
    </xf>
    <xf numFmtId="49" fontId="4" fillId="0" borderId="0" xfId="0" applyNumberFormat="1" applyFont="1" applyAlignment="1">
      <alignment horizontal="center"/>
    </xf>
    <xf numFmtId="0" fontId="0" fillId="3" borderId="45" xfId="0" applyFill="1" applyBorder="1" applyAlignment="1">
      <alignment horizontal="center" vertical="top"/>
    </xf>
    <xf numFmtId="0" fontId="4" fillId="20" borderId="30" xfId="0" applyFont="1" applyFill="1" applyBorder="1" applyAlignment="1">
      <alignment horizontal="center" vertical="top" wrapText="1"/>
    </xf>
    <xf numFmtId="0" fontId="35" fillId="2" borderId="28" xfId="0" applyFont="1" applyFill="1" applyBorder="1" applyAlignment="1">
      <alignment horizontal="center" vertical="center" wrapText="1"/>
    </xf>
    <xf numFmtId="0" fontId="0" fillId="15" borderId="26" xfId="0" applyFill="1" applyBorder="1" applyAlignment="1">
      <alignment horizontal="center" vertical="top"/>
    </xf>
    <xf numFmtId="0" fontId="0" fillId="16" borderId="0" xfId="2" applyNumberFormat="1" applyFont="1" applyFill="1" applyAlignment="1">
      <alignment horizontal="center" vertical="center"/>
    </xf>
    <xf numFmtId="0" fontId="0" fillId="17" borderId="0" xfId="2" applyNumberFormat="1" applyFont="1" applyFill="1" applyAlignment="1">
      <alignment horizontal="center" vertical="center"/>
    </xf>
    <xf numFmtId="0" fontId="0" fillId="18" borderId="0" xfId="3" applyNumberFormat="1" applyFont="1" applyFill="1" applyAlignment="1">
      <alignment horizontal="center" vertical="center"/>
    </xf>
    <xf numFmtId="0" fontId="24" fillId="0" borderId="0" xfId="0" applyFont="1" applyAlignment="1">
      <alignment horizontal="right" vertical="top"/>
    </xf>
    <xf numFmtId="0" fontId="21" fillId="16" borderId="0" xfId="0" applyFont="1" applyFill="1" applyAlignment="1">
      <alignment horizontal="center" vertical="top" wrapText="1"/>
    </xf>
    <xf numFmtId="2" fontId="0" fillId="0" borderId="0" xfId="0" applyNumberFormat="1"/>
    <xf numFmtId="9" fontId="49" fillId="0" borderId="0" xfId="3" applyFont="1"/>
    <xf numFmtId="0" fontId="26" fillId="0" borderId="0" xfId="0" applyFont="1"/>
    <xf numFmtId="0" fontId="49" fillId="0" borderId="0" xfId="0" applyFont="1" applyAlignment="1">
      <alignment horizontal="center" vertical="top" wrapText="1"/>
    </xf>
    <xf numFmtId="0" fontId="49" fillId="0" borderId="0" xfId="0" applyFont="1"/>
    <xf numFmtId="9" fontId="49" fillId="0" borderId="0" xfId="3" applyFont="1" applyAlignment="1">
      <alignment horizontal="center"/>
    </xf>
    <xf numFmtId="0" fontId="7" fillId="0" borderId="0" xfId="0" quotePrefix="1" applyFont="1" applyAlignment="1">
      <alignment vertical="top" wrapText="1"/>
    </xf>
    <xf numFmtId="0" fontId="50" fillId="0" borderId="0" xfId="0" applyFont="1"/>
    <xf numFmtId="9" fontId="50" fillId="0" borderId="0" xfId="3" applyFont="1"/>
    <xf numFmtId="9" fontId="50" fillId="0" borderId="0" xfId="3" applyFont="1" applyAlignment="1">
      <alignment horizontal="center"/>
    </xf>
    <xf numFmtId="0" fontId="5" fillId="20" borderId="26" xfId="0" applyFont="1" applyFill="1" applyBorder="1" applyAlignment="1">
      <alignment horizontal="left" vertical="top" wrapText="1"/>
    </xf>
    <xf numFmtId="0" fontId="25" fillId="0" borderId="0" xfId="0" applyFont="1" applyAlignment="1">
      <alignment vertical="center" wrapText="1"/>
    </xf>
    <xf numFmtId="168" fontId="0" fillId="0" borderId="0" xfId="0" applyNumberFormat="1" applyAlignment="1">
      <alignment horizontal="left" vertical="top"/>
    </xf>
    <xf numFmtId="0" fontId="0" fillId="0" borderId="0" xfId="0" quotePrefix="1"/>
    <xf numFmtId="0" fontId="18" fillId="3" borderId="0" xfId="0" applyFont="1" applyFill="1" applyAlignment="1">
      <alignment horizontal="center" vertical="top" wrapText="1"/>
    </xf>
    <xf numFmtId="168" fontId="0" fillId="0" borderId="0" xfId="0" applyNumberFormat="1" applyAlignment="1">
      <alignment horizontal="center" vertical="top"/>
    </xf>
    <xf numFmtId="14" fontId="15" fillId="16" borderId="1" xfId="0" applyNumberFormat="1" applyFont="1" applyFill="1" applyBorder="1" applyAlignment="1">
      <alignment horizontal="center" vertical="top"/>
    </xf>
    <xf numFmtId="0" fontId="15" fillId="16" borderId="1" xfId="0" applyFont="1" applyFill="1" applyBorder="1" applyAlignment="1">
      <alignment horizontal="center" vertical="top"/>
    </xf>
    <xf numFmtId="0" fontId="0" fillId="0" borderId="0" xfId="0" applyAlignment="1">
      <alignment horizontal="center"/>
    </xf>
    <xf numFmtId="0" fontId="35" fillId="2" borderId="0" xfId="0" applyFont="1" applyFill="1" applyAlignment="1">
      <alignment horizontal="center" vertical="center" wrapText="1"/>
    </xf>
    <xf numFmtId="0" fontId="24" fillId="0" borderId="0" xfId="0" applyFont="1" applyAlignment="1">
      <alignment horizontal="left"/>
    </xf>
    <xf numFmtId="0" fontId="51" fillId="15" borderId="0" xfId="0" applyFont="1" applyFill="1" applyAlignment="1">
      <alignment horizontal="left" vertical="top" wrapText="1"/>
    </xf>
    <xf numFmtId="0" fontId="32" fillId="15" borderId="0" xfId="0" applyFont="1" applyFill="1" applyAlignment="1">
      <alignment horizontal="left" vertical="top" wrapText="1"/>
    </xf>
    <xf numFmtId="0" fontId="26" fillId="15" borderId="0" xfId="0" applyFont="1" applyFill="1" applyAlignment="1">
      <alignment horizontal="left" vertical="top" wrapText="1"/>
    </xf>
    <xf numFmtId="164" fontId="33" fillId="25" borderId="26" xfId="2" applyNumberFormat="1" applyFont="1" applyFill="1" applyBorder="1" applyAlignment="1">
      <alignment horizontal="center" vertical="top" wrapText="1"/>
    </xf>
    <xf numFmtId="0" fontId="33" fillId="25" borderId="26" xfId="0" applyFont="1" applyFill="1" applyBorder="1" applyAlignment="1">
      <alignment horizontal="center" vertical="top" wrapText="1"/>
    </xf>
    <xf numFmtId="0" fontId="3" fillId="0" borderId="0" xfId="0" applyFont="1" applyAlignment="1">
      <alignment horizontal="left" vertical="top"/>
    </xf>
    <xf numFmtId="0" fontId="5" fillId="0" borderId="0" xfId="0" applyFont="1" applyAlignment="1">
      <alignment horizontal="left" vertical="top"/>
    </xf>
    <xf numFmtId="0" fontId="1" fillId="6" borderId="0" xfId="0" applyFont="1" applyFill="1" applyAlignment="1">
      <alignment horizontal="left" vertical="center" wrapText="1"/>
    </xf>
    <xf numFmtId="0" fontId="2" fillId="26" borderId="0" xfId="0" applyFont="1" applyFill="1" applyAlignment="1">
      <alignment horizontal="left" vertical="top" wrapText="1"/>
    </xf>
    <xf numFmtId="0" fontId="18" fillId="16" borderId="25" xfId="0" applyFont="1" applyFill="1" applyBorder="1" applyAlignment="1">
      <alignment horizontal="left" vertical="top" wrapText="1"/>
    </xf>
    <xf numFmtId="0" fontId="18" fillId="16" borderId="0" xfId="0" applyFont="1" applyFill="1" applyAlignment="1">
      <alignment horizontal="left" vertical="top" wrapText="1"/>
    </xf>
    <xf numFmtId="14" fontId="18" fillId="16" borderId="0" xfId="0" applyNumberFormat="1" applyFont="1" applyFill="1" applyAlignment="1">
      <alignment horizontal="left" vertical="top" wrapText="1"/>
    </xf>
    <xf numFmtId="0" fontId="18" fillId="16" borderId="0" xfId="0" applyFont="1" applyFill="1" applyAlignment="1">
      <alignment horizontal="center" vertical="top" wrapText="1"/>
    </xf>
    <xf numFmtId="0" fontId="4" fillId="0" borderId="0" xfId="0" applyFont="1" applyAlignment="1">
      <alignment horizontal="center" vertical="top"/>
    </xf>
    <xf numFmtId="0" fontId="7" fillId="16" borderId="0" xfId="0" applyFont="1" applyFill="1" applyAlignment="1">
      <alignment horizontal="left" vertical="top" wrapText="1"/>
    </xf>
    <xf numFmtId="0" fontId="7" fillId="16" borderId="0" xfId="0" applyFont="1" applyFill="1" applyAlignment="1">
      <alignment horizontal="left" wrapText="1"/>
    </xf>
    <xf numFmtId="0" fontId="53" fillId="0" borderId="0" xfId="0" applyFont="1"/>
    <xf numFmtId="49" fontId="1" fillId="4" borderId="0" xfId="0" applyNumberFormat="1" applyFont="1" applyFill="1" applyAlignment="1">
      <alignment horizontal="left" vertical="top" wrapText="1"/>
    </xf>
    <xf numFmtId="49" fontId="1" fillId="2" borderId="0" xfId="0" applyNumberFormat="1" applyFont="1" applyFill="1"/>
    <xf numFmtId="49" fontId="2" fillId="2" borderId="0" xfId="0" applyNumberFormat="1" applyFont="1" applyFill="1"/>
    <xf numFmtId="49" fontId="2" fillId="2" borderId="0" xfId="0" applyNumberFormat="1" applyFont="1" applyFill="1" applyAlignment="1">
      <alignment horizontal="left" vertical="top" wrapText="1"/>
    </xf>
    <xf numFmtId="49" fontId="1" fillId="6" borderId="6" xfId="0" applyNumberFormat="1" applyFont="1" applyFill="1" applyBorder="1" applyAlignment="1">
      <alignment horizontal="left" vertical="center" wrapText="1"/>
    </xf>
    <xf numFmtId="49" fontId="7" fillId="3" borderId="4" xfId="0" applyNumberFormat="1" applyFont="1" applyFill="1" applyBorder="1" applyAlignment="1">
      <alignment horizontal="left" vertical="top" wrapText="1"/>
    </xf>
    <xf numFmtId="49" fontId="7" fillId="3" borderId="2" xfId="0" applyNumberFormat="1" applyFont="1" applyFill="1" applyBorder="1" applyAlignment="1">
      <alignment horizontal="left" vertical="top" wrapText="1"/>
    </xf>
    <xf numFmtId="49" fontId="7" fillId="3" borderId="3" xfId="0" applyNumberFormat="1" applyFont="1" applyFill="1" applyBorder="1" applyAlignment="1">
      <alignment horizontal="left" vertical="top" wrapText="1"/>
    </xf>
    <xf numFmtId="49" fontId="7" fillId="3" borderId="4" xfId="0" applyNumberFormat="1" applyFont="1" applyFill="1" applyBorder="1" applyAlignment="1">
      <alignment horizontal="left" wrapText="1"/>
    </xf>
    <xf numFmtId="49" fontId="7" fillId="3" borderId="2" xfId="0" applyNumberFormat="1" applyFont="1" applyFill="1" applyBorder="1" applyAlignment="1">
      <alignment horizontal="left" wrapText="1"/>
    </xf>
    <xf numFmtId="49" fontId="7" fillId="3" borderId="3" xfId="0" applyNumberFormat="1" applyFont="1" applyFill="1" applyBorder="1" applyAlignment="1">
      <alignment horizontal="left" wrapText="1"/>
    </xf>
    <xf numFmtId="49" fontId="1" fillId="4" borderId="0" xfId="0" applyNumberFormat="1" applyFont="1" applyFill="1" applyAlignment="1">
      <alignment horizontal="left" vertical="center" wrapText="1"/>
    </xf>
    <xf numFmtId="49" fontId="1" fillId="4" borderId="0" xfId="0" applyNumberFormat="1" applyFont="1" applyFill="1" applyAlignment="1">
      <alignment horizontal="center" vertical="top" wrapText="1"/>
    </xf>
    <xf numFmtId="49" fontId="1" fillId="4" borderId="0" xfId="0" applyNumberFormat="1" applyFont="1" applyFill="1" applyAlignment="1">
      <alignment horizontal="center" vertical="center" wrapText="1"/>
    </xf>
    <xf numFmtId="49" fontId="7" fillId="0" borderId="0" xfId="0" applyNumberFormat="1" applyFont="1" applyAlignment="1">
      <alignment vertical="top" wrapText="1"/>
    </xf>
    <xf numFmtId="49" fontId="8" fillId="0" borderId="0" xfId="0" applyNumberFormat="1" applyFont="1" applyAlignment="1">
      <alignment horizontal="center" vertical="top" wrapText="1"/>
    </xf>
    <xf numFmtId="49" fontId="8" fillId="0" borderId="0" xfId="0" applyNumberFormat="1" applyFont="1" applyAlignment="1">
      <alignment horizontal="left" vertical="top" wrapText="1"/>
    </xf>
    <xf numFmtId="49" fontId="32" fillId="0" borderId="0" xfId="0" applyNumberFormat="1" applyFont="1" applyAlignment="1">
      <alignment horizontal="left" vertical="top" wrapText="1"/>
    </xf>
    <xf numFmtId="49" fontId="9" fillId="0" borderId="0" xfId="0" applyNumberFormat="1" applyFont="1" applyAlignment="1">
      <alignment vertical="top" wrapText="1"/>
    </xf>
    <xf numFmtId="49" fontId="4" fillId="0" borderId="0" xfId="0" applyNumberFormat="1" applyFont="1" applyAlignment="1">
      <alignment horizontal="left" vertical="top" wrapText="1"/>
    </xf>
    <xf numFmtId="49" fontId="5" fillId="0" borderId="0" xfId="0" applyNumberFormat="1" applyFont="1" applyAlignment="1">
      <alignment vertical="top" wrapText="1"/>
    </xf>
    <xf numFmtId="49" fontId="7" fillId="3" borderId="2" xfId="0" applyNumberFormat="1" applyFont="1" applyFill="1" applyBorder="1" applyAlignment="1">
      <alignment vertical="top" wrapText="1"/>
    </xf>
    <xf numFmtId="49" fontId="1" fillId="4" borderId="0" xfId="0" applyNumberFormat="1" applyFont="1" applyFill="1" applyAlignment="1">
      <alignment vertical="top" wrapText="1"/>
    </xf>
    <xf numFmtId="49" fontId="14" fillId="4" borderId="23" xfId="0" applyNumberFormat="1" applyFont="1" applyFill="1" applyBorder="1" applyAlignment="1">
      <alignment horizontal="center" vertical="top" wrapText="1"/>
    </xf>
    <xf numFmtId="49" fontId="9" fillId="27" borderId="48" xfId="0" applyNumberFormat="1" applyFont="1" applyFill="1" applyBorder="1" applyAlignment="1">
      <alignment horizontal="left" vertical="center" wrapText="1"/>
    </xf>
    <xf numFmtId="49" fontId="8" fillId="27" borderId="49" xfId="0" applyNumberFormat="1" applyFont="1" applyFill="1" applyBorder="1" applyAlignment="1">
      <alignment horizontal="center" vertical="center" wrapText="1"/>
    </xf>
    <xf numFmtId="49" fontId="9" fillId="28" borderId="12" xfId="0" applyNumberFormat="1" applyFont="1" applyFill="1" applyBorder="1" applyAlignment="1">
      <alignment horizontal="left" vertical="center" wrapText="1"/>
    </xf>
    <xf numFmtId="49" fontId="8" fillId="28" borderId="47" xfId="0" applyNumberFormat="1" applyFont="1" applyFill="1" applyBorder="1" applyAlignment="1">
      <alignment horizontal="center" vertical="center" wrapText="1"/>
    </xf>
    <xf numFmtId="49" fontId="9" fillId="27" borderId="12" xfId="0" applyNumberFormat="1" applyFont="1" applyFill="1" applyBorder="1" applyAlignment="1">
      <alignment horizontal="left" vertical="center" wrapText="1"/>
    </xf>
    <xf numFmtId="49" fontId="8" fillId="27" borderId="47" xfId="0" applyNumberFormat="1" applyFont="1" applyFill="1" applyBorder="1" applyAlignment="1">
      <alignment horizontal="center" vertical="center" wrapText="1"/>
    </xf>
    <xf numFmtId="0" fontId="17" fillId="0" borderId="0" xfId="0" applyFont="1" applyAlignment="1">
      <alignment horizontal="left" vertical="top"/>
    </xf>
    <xf numFmtId="0" fontId="0" fillId="12" borderId="8" xfId="0" applyFill="1" applyBorder="1"/>
    <xf numFmtId="0" fontId="55" fillId="0" borderId="0" xfId="0" applyFont="1" applyAlignment="1">
      <alignment horizontal="left" vertical="top"/>
    </xf>
    <xf numFmtId="0" fontId="5" fillId="29" borderId="8" xfId="0" applyFont="1" applyFill="1" applyBorder="1" applyAlignment="1">
      <alignment horizontal="left" vertical="top" wrapText="1"/>
    </xf>
    <xf numFmtId="0" fontId="5" fillId="30" borderId="8" xfId="0" applyFont="1" applyFill="1" applyBorder="1" applyAlignment="1">
      <alignment horizontal="left" vertical="top" wrapText="1"/>
    </xf>
    <xf numFmtId="0" fontId="0" fillId="14" borderId="50" xfId="0" applyFill="1" applyBorder="1" applyAlignment="1">
      <alignment horizontal="center" vertical="center"/>
    </xf>
    <xf numFmtId="0" fontId="0" fillId="14" borderId="51" xfId="0" applyFill="1" applyBorder="1" applyAlignment="1">
      <alignment horizontal="center" vertical="center"/>
    </xf>
    <xf numFmtId="0" fontId="0" fillId="14" borderId="52" xfId="0" applyFill="1" applyBorder="1" applyAlignment="1">
      <alignment horizontal="center" vertical="center"/>
    </xf>
    <xf numFmtId="0" fontId="0" fillId="12" borderId="0" xfId="0" applyFill="1" applyAlignment="1">
      <alignment horizontal="center" vertical="top"/>
    </xf>
    <xf numFmtId="0" fontId="0" fillId="14" borderId="53" xfId="0" applyFill="1" applyBorder="1" applyAlignment="1">
      <alignment horizontal="center" vertical="center"/>
    </xf>
    <xf numFmtId="0" fontId="0" fillId="14" borderId="54" xfId="0" applyFill="1" applyBorder="1" applyAlignment="1">
      <alignment horizontal="center" vertical="center"/>
    </xf>
    <xf numFmtId="0" fontId="0" fillId="14" borderId="55" xfId="0" applyFill="1" applyBorder="1" applyAlignment="1">
      <alignment horizontal="center" vertical="center"/>
    </xf>
    <xf numFmtId="0" fontId="0" fillId="14" borderId="56" xfId="0" applyFill="1" applyBorder="1" applyAlignment="1">
      <alignment horizontal="center" vertical="center"/>
    </xf>
    <xf numFmtId="0" fontId="0" fillId="14" borderId="57" xfId="0" applyFill="1" applyBorder="1" applyAlignment="1">
      <alignment horizontal="center" vertical="center"/>
    </xf>
    <xf numFmtId="0" fontId="0" fillId="14" borderId="58" xfId="0" applyFill="1" applyBorder="1" applyAlignment="1">
      <alignment horizontal="center" vertical="center"/>
    </xf>
    <xf numFmtId="0" fontId="28" fillId="0" borderId="22" xfId="0" applyFont="1" applyBorder="1" applyAlignment="1">
      <alignment horizontal="center" vertical="top"/>
    </xf>
    <xf numFmtId="49" fontId="28" fillId="0" borderId="0" xfId="0" applyNumberFormat="1" applyFont="1" applyAlignment="1">
      <alignment horizontal="right" vertical="top"/>
    </xf>
    <xf numFmtId="0" fontId="0" fillId="14" borderId="1" xfId="0" applyFill="1" applyBorder="1" applyAlignment="1">
      <alignment horizontal="center" vertical="top"/>
    </xf>
    <xf numFmtId="0" fontId="2" fillId="0" borderId="0" xfId="0" applyFont="1"/>
    <xf numFmtId="0" fontId="12" fillId="0" borderId="0" xfId="0" applyFont="1" applyAlignment="1">
      <alignment horizontal="left" vertical="top" wrapText="1"/>
    </xf>
    <xf numFmtId="0" fontId="7" fillId="15" borderId="0" xfId="0" applyFont="1" applyFill="1" applyAlignment="1">
      <alignment horizontal="left" vertical="top" wrapText="1"/>
    </xf>
    <xf numFmtId="0" fontId="0" fillId="15" borderId="0" xfId="0" applyFill="1" applyAlignment="1">
      <alignment horizontal="left" vertical="top" wrapText="1"/>
    </xf>
    <xf numFmtId="0" fontId="23" fillId="15" borderId="0" xfId="0" applyFont="1" applyFill="1" applyAlignment="1">
      <alignment horizontal="left" vertical="top" wrapText="1"/>
    </xf>
    <xf numFmtId="0" fontId="15" fillId="15" borderId="0" xfId="0" applyFont="1" applyFill="1" applyAlignment="1">
      <alignment horizontal="left" vertical="top" wrapText="1"/>
    </xf>
    <xf numFmtId="0" fontId="4" fillId="0" borderId="0" xfId="0" applyFont="1" applyAlignment="1">
      <alignment horizontal="center"/>
    </xf>
    <xf numFmtId="0" fontId="0" fillId="0" borderId="0" xfId="0" applyAlignment="1">
      <alignment horizontal="center" vertical="center"/>
    </xf>
    <xf numFmtId="0" fontId="0" fillId="16" borderId="0" xfId="0" applyFill="1" applyAlignment="1">
      <alignment horizontal="right" vertical="top"/>
    </xf>
    <xf numFmtId="0" fontId="17" fillId="0" borderId="0" xfId="0" applyFont="1" applyAlignment="1">
      <alignment horizontal="left" vertical="top"/>
    </xf>
    <xf numFmtId="0" fontId="0" fillId="0" borderId="0" xfId="0" applyAlignment="1">
      <alignment horizontal="justify" vertical="top" wrapText="1"/>
    </xf>
    <xf numFmtId="0" fontId="4" fillId="0" borderId="0" xfId="0" applyFont="1" applyAlignment="1">
      <alignment horizontal="justify" vertical="top" wrapText="1"/>
    </xf>
    <xf numFmtId="0" fontId="13" fillId="0" borderId="0" xfId="1" applyAlignment="1">
      <alignment horizontal="center"/>
    </xf>
    <xf numFmtId="49" fontId="0" fillId="0" borderId="0" xfId="0" applyNumberFormat="1" applyAlignment="1">
      <alignment horizontal="justify" vertical="top" wrapText="1"/>
    </xf>
    <xf numFmtId="0" fontId="0" fillId="0" borderId="0" xfId="0" applyAlignment="1">
      <alignment horizontal="left" vertical="top" wrapText="1"/>
    </xf>
    <xf numFmtId="49" fontId="4" fillId="0" borderId="0" xfId="0" applyNumberFormat="1" applyFont="1" applyAlignment="1">
      <alignment horizontal="justify" vertical="top" wrapText="1"/>
    </xf>
    <xf numFmtId="0" fontId="3" fillId="0" borderId="0" xfId="0" applyFont="1" applyAlignment="1">
      <alignment horizontal="left" vertical="top"/>
    </xf>
    <xf numFmtId="0" fontId="0" fillId="0" borderId="0" xfId="0" applyAlignment="1">
      <alignment horizontal="left" vertical="top"/>
    </xf>
    <xf numFmtId="49" fontId="0" fillId="0" borderId="0" xfId="0" applyNumberFormat="1" applyAlignment="1">
      <alignment horizontal="left"/>
    </xf>
    <xf numFmtId="49" fontId="7" fillId="3" borderId="3" xfId="0" applyNumberFormat="1" applyFont="1" applyFill="1" applyBorder="1" applyAlignment="1">
      <alignment horizontal="left" vertical="top" wrapText="1"/>
    </xf>
    <xf numFmtId="0" fontId="7" fillId="3" borderId="5" xfId="0" applyFont="1" applyFill="1" applyBorder="1" applyAlignment="1">
      <alignment horizontal="left" vertical="top" wrapText="1"/>
    </xf>
    <xf numFmtId="49" fontId="0" fillId="0" borderId="0" xfId="0" applyNumberFormat="1" applyAlignment="1">
      <alignment horizontal="center"/>
    </xf>
    <xf numFmtId="49" fontId="47" fillId="3" borderId="3" xfId="0" applyNumberFormat="1" applyFont="1" applyFill="1" applyBorder="1" applyAlignment="1">
      <alignment horizontal="left" vertical="top" wrapText="1"/>
    </xf>
    <xf numFmtId="49" fontId="7" fillId="3" borderId="12" xfId="0" applyNumberFormat="1" applyFont="1" applyFill="1" applyBorder="1" applyAlignment="1">
      <alignment horizontal="left" vertical="top" wrapText="1"/>
    </xf>
    <xf numFmtId="49" fontId="7" fillId="3" borderId="0" xfId="0" applyNumberFormat="1" applyFont="1" applyFill="1" applyAlignment="1">
      <alignment horizontal="left" vertical="top" wrapText="1"/>
    </xf>
    <xf numFmtId="0" fontId="0" fillId="0" borderId="0" xfId="0" applyAlignment="1">
      <alignment horizontal="left"/>
    </xf>
    <xf numFmtId="0" fontId="16" fillId="3" borderId="5" xfId="0" applyFont="1" applyFill="1" applyBorder="1" applyAlignment="1">
      <alignment horizontal="left" vertical="top" wrapText="1"/>
    </xf>
    <xf numFmtId="167" fontId="7" fillId="3" borderId="5" xfId="0" applyNumberFormat="1" applyFont="1" applyFill="1" applyBorder="1" applyAlignment="1">
      <alignment horizontal="left" vertical="top" wrapText="1"/>
    </xf>
    <xf numFmtId="0" fontId="5" fillId="0" borderId="1" xfId="0" applyFont="1" applyBorder="1" applyAlignment="1">
      <alignment horizontal="justify" vertical="top" wrapText="1"/>
    </xf>
    <xf numFmtId="49" fontId="7" fillId="3" borderId="5" xfId="0" applyNumberFormat="1" applyFont="1" applyFill="1" applyBorder="1" applyAlignment="1">
      <alignment horizontal="left" vertical="top" wrapText="1"/>
    </xf>
    <xf numFmtId="0" fontId="12" fillId="0" borderId="0" xfId="0" applyFont="1" applyAlignment="1">
      <alignment horizontal="right" wrapText="1"/>
    </xf>
    <xf numFmtId="49" fontId="7" fillId="3" borderId="2" xfId="0" applyNumberFormat="1" applyFont="1" applyFill="1" applyBorder="1" applyAlignment="1">
      <alignment horizontal="left" vertical="top" wrapText="1"/>
    </xf>
    <xf numFmtId="49" fontId="7" fillId="3" borderId="4" xfId="0" applyNumberFormat="1" applyFont="1" applyFill="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49" fontId="5" fillId="0" borderId="0" xfId="0" applyNumberFormat="1" applyFont="1" applyAlignment="1">
      <alignment horizontal="left" vertical="top"/>
    </xf>
    <xf numFmtId="49" fontId="1" fillId="4" borderId="0" xfId="0" applyNumberFormat="1" applyFont="1" applyFill="1" applyAlignment="1">
      <alignment horizontal="left" vertical="top" wrapText="1"/>
    </xf>
    <xf numFmtId="49" fontId="1" fillId="6" borderId="7" xfId="0" applyNumberFormat="1" applyFont="1" applyFill="1" applyBorder="1" applyAlignment="1">
      <alignment horizontal="left" vertical="center" wrapText="1"/>
    </xf>
    <xf numFmtId="49" fontId="1" fillId="6" borderId="5" xfId="0" applyNumberFormat="1" applyFont="1" applyFill="1" applyBorder="1" applyAlignment="1">
      <alignment horizontal="left" vertical="center" wrapText="1"/>
    </xf>
    <xf numFmtId="49" fontId="7" fillId="3" borderId="8" xfId="0" applyNumberFormat="1" applyFont="1" applyFill="1" applyBorder="1" applyAlignment="1">
      <alignment horizontal="left" vertical="top" wrapText="1"/>
    </xf>
    <xf numFmtId="49" fontId="1" fillId="6" borderId="3" xfId="0" applyNumberFormat="1" applyFont="1" applyFill="1" applyBorder="1" applyAlignment="1">
      <alignment horizontal="left" vertical="center" wrapText="1"/>
    </xf>
    <xf numFmtId="49" fontId="1" fillId="6" borderId="4" xfId="0" applyNumberFormat="1" applyFont="1" applyFill="1" applyBorder="1" applyAlignment="1">
      <alignment horizontal="left" vertical="center" wrapText="1"/>
    </xf>
    <xf numFmtId="49" fontId="1" fillId="6" borderId="2" xfId="0" applyNumberFormat="1" applyFont="1" applyFill="1" applyBorder="1" applyAlignment="1">
      <alignment horizontal="left" vertical="center" wrapText="1"/>
    </xf>
    <xf numFmtId="49" fontId="5" fillId="0" borderId="0" xfId="0" applyNumberFormat="1" applyFont="1" applyAlignment="1">
      <alignment horizontal="justify" vertical="top" wrapText="1"/>
    </xf>
    <xf numFmtId="49" fontId="5" fillId="0" borderId="0" xfId="0" applyNumberFormat="1" applyFont="1" applyAlignment="1">
      <alignment vertical="top" wrapText="1"/>
    </xf>
    <xf numFmtId="0" fontId="7" fillId="3" borderId="3" xfId="0" applyFont="1" applyFill="1" applyBorder="1" applyAlignment="1">
      <alignment horizontal="left" vertical="top" wrapText="1"/>
    </xf>
    <xf numFmtId="0" fontId="7" fillId="3" borderId="3" xfId="1" applyFont="1" applyFill="1" applyBorder="1" applyAlignment="1">
      <alignment horizontal="left" vertical="top" wrapText="1"/>
    </xf>
    <xf numFmtId="0" fontId="54" fillId="3" borderId="3" xfId="1" applyFont="1" applyFill="1" applyBorder="1" applyAlignment="1">
      <alignment horizontal="left" vertical="top" wrapText="1"/>
    </xf>
    <xf numFmtId="49" fontId="7" fillId="3" borderId="6" xfId="0" applyNumberFormat="1" applyFont="1" applyFill="1" applyBorder="1" applyAlignment="1">
      <alignment horizontal="left" vertical="top" wrapText="1"/>
    </xf>
    <xf numFmtId="49" fontId="7" fillId="3" borderId="13" xfId="0" applyNumberFormat="1" applyFont="1" applyFill="1" applyBorder="1" applyAlignment="1">
      <alignment horizontal="left" vertical="top" wrapText="1"/>
    </xf>
    <xf numFmtId="49" fontId="7" fillId="3" borderId="7" xfId="0" applyNumberFormat="1" applyFont="1" applyFill="1" applyBorder="1" applyAlignment="1">
      <alignment horizontal="left" vertical="top" wrapText="1"/>
    </xf>
    <xf numFmtId="0" fontId="6" fillId="0" borderId="0" xfId="0" applyFont="1" applyAlignment="1">
      <alignment horizontal="left" vertical="top" wrapText="1"/>
    </xf>
    <xf numFmtId="0" fontId="10" fillId="0" borderId="0" xfId="0" applyFont="1" applyAlignment="1">
      <alignment horizontal="center" wrapText="1"/>
    </xf>
    <xf numFmtId="0" fontId="44" fillId="3" borderId="33" xfId="0" applyFont="1" applyFill="1" applyBorder="1" applyAlignment="1">
      <alignment horizontal="left" vertical="top" wrapText="1"/>
    </xf>
    <xf numFmtId="0" fontId="44" fillId="3" borderId="38" xfId="0" applyFont="1" applyFill="1" applyBorder="1" applyAlignment="1">
      <alignment horizontal="left" vertical="top" wrapText="1"/>
    </xf>
    <xf numFmtId="0" fontId="44" fillId="3" borderId="34" xfId="0" applyFont="1" applyFill="1" applyBorder="1" applyAlignment="1">
      <alignment horizontal="left" vertical="top" wrapText="1"/>
    </xf>
    <xf numFmtId="0" fontId="44" fillId="3" borderId="39" xfId="0" applyFont="1" applyFill="1" applyBorder="1" applyAlignment="1">
      <alignment horizontal="left" vertical="top" wrapText="1"/>
    </xf>
    <xf numFmtId="0" fontId="35" fillId="2" borderId="3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35" xfId="0" applyFont="1" applyFill="1" applyBorder="1" applyAlignment="1">
      <alignment horizontal="center" vertical="center" wrapText="1"/>
    </xf>
    <xf numFmtId="0" fontId="44" fillId="3" borderId="40" xfId="0" applyFont="1" applyFill="1" applyBorder="1" applyAlignment="1">
      <alignment horizontal="left" vertical="top" wrapText="1"/>
    </xf>
    <xf numFmtId="0" fontId="44" fillId="3" borderId="41" xfId="0" applyFont="1" applyFill="1" applyBorder="1" applyAlignment="1">
      <alignment horizontal="left" vertical="top"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41" fillId="2" borderId="23" xfId="0" applyFont="1" applyFill="1" applyBorder="1" applyAlignment="1">
      <alignment horizontal="center" vertical="center" textRotation="90" wrapText="1"/>
    </xf>
    <xf numFmtId="0" fontId="35" fillId="2" borderId="36" xfId="0" applyFont="1" applyFill="1" applyBorder="1" applyAlignment="1">
      <alignment horizontal="center" vertical="center" wrapText="1"/>
    </xf>
    <xf numFmtId="49" fontId="5" fillId="0" borderId="0" xfId="0" applyNumberFormat="1" applyFont="1" applyAlignment="1">
      <alignment horizontal="left" vertical="top" wrapText="1"/>
    </xf>
    <xf numFmtId="0" fontId="24" fillId="0" borderId="0" xfId="0" applyFont="1" applyAlignment="1">
      <alignment horizontal="left" vertical="top"/>
    </xf>
    <xf numFmtId="0" fontId="21" fillId="0" borderId="0" xfId="0" applyFont="1" applyAlignment="1">
      <alignment horizontal="left" vertical="top" wrapText="1"/>
    </xf>
    <xf numFmtId="0" fontId="0" fillId="16" borderId="23" xfId="0" applyFill="1" applyBorder="1" applyAlignment="1">
      <alignment horizontal="left" vertical="top" wrapText="1"/>
    </xf>
    <xf numFmtId="0" fontId="0" fillId="16" borderId="0" xfId="0" applyFill="1" applyAlignment="1">
      <alignment horizontal="left" vertical="top" wrapText="1"/>
    </xf>
    <xf numFmtId="0" fontId="0" fillId="16" borderId="24" xfId="0" applyFill="1" applyBorder="1" applyAlignment="1">
      <alignment horizontal="left" vertical="top" wrapText="1"/>
    </xf>
    <xf numFmtId="0" fontId="0" fillId="17" borderId="23" xfId="0" applyFill="1" applyBorder="1" applyAlignment="1">
      <alignment horizontal="left" vertical="top" wrapText="1"/>
    </xf>
    <xf numFmtId="0" fontId="0" fillId="17" borderId="0" xfId="0" applyFill="1" applyAlignment="1">
      <alignment horizontal="left" vertical="top" wrapText="1"/>
    </xf>
    <xf numFmtId="0" fontId="0" fillId="17" borderId="24" xfId="0" applyFill="1" applyBorder="1" applyAlignment="1">
      <alignment horizontal="left" vertical="top" wrapText="1"/>
    </xf>
    <xf numFmtId="0" fontId="0" fillId="18" borderId="23" xfId="0" applyFill="1" applyBorder="1" applyAlignment="1">
      <alignment horizontal="left" vertical="top" wrapText="1"/>
    </xf>
    <xf numFmtId="0" fontId="0" fillId="18" borderId="0" xfId="0" applyFill="1" applyAlignment="1">
      <alignment horizontal="left" vertical="top" wrapText="1"/>
    </xf>
    <xf numFmtId="0" fontId="0" fillId="18" borderId="24" xfId="0" applyFill="1" applyBorder="1" applyAlignment="1">
      <alignment horizontal="left" vertical="top" wrapText="1"/>
    </xf>
    <xf numFmtId="0" fontId="0" fillId="19" borderId="23" xfId="0" applyFill="1" applyBorder="1" applyAlignment="1">
      <alignment horizontal="left" vertical="top" wrapText="1"/>
    </xf>
    <xf numFmtId="0" fontId="0" fillId="19" borderId="0" xfId="0" applyFill="1" applyAlignment="1">
      <alignment horizontal="left" vertical="top" wrapText="1"/>
    </xf>
    <xf numFmtId="0" fontId="0" fillId="19" borderId="24" xfId="0" applyFill="1" applyBorder="1" applyAlignment="1">
      <alignment horizontal="left" vertical="top" wrapText="1"/>
    </xf>
    <xf numFmtId="0" fontId="1" fillId="2" borderId="23"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0" fontId="0" fillId="16" borderId="12" xfId="0" applyFill="1" applyBorder="1" applyAlignment="1">
      <alignment horizontal="center" vertical="center" wrapText="1"/>
    </xf>
    <xf numFmtId="0" fontId="0" fillId="16" borderId="32" xfId="0" applyFill="1" applyBorder="1" applyAlignment="1">
      <alignment horizontal="center" vertical="center" wrapText="1"/>
    </xf>
    <xf numFmtId="0" fontId="0" fillId="16" borderId="5" xfId="0" applyFill="1" applyBorder="1" applyAlignment="1">
      <alignment horizontal="center" vertical="center" wrapText="1"/>
    </xf>
    <xf numFmtId="0" fontId="0" fillId="16" borderId="6" xfId="0" applyFill="1" applyBorder="1" applyAlignment="1">
      <alignment horizontal="center" vertical="center" wrapText="1"/>
    </xf>
    <xf numFmtId="0" fontId="1" fillId="4" borderId="0" xfId="0" applyFont="1" applyFill="1" applyAlignment="1">
      <alignment horizontal="left" vertical="top" wrapText="1"/>
    </xf>
    <xf numFmtId="0" fontId="18" fillId="3" borderId="0" xfId="0" applyFont="1" applyFill="1" applyAlignment="1">
      <alignment horizontal="left" vertical="top" wrapText="1"/>
    </xf>
    <xf numFmtId="0" fontId="7" fillId="3" borderId="0" xfId="0" applyFont="1" applyFill="1" applyAlignment="1">
      <alignment horizontal="left" vertical="top" wrapText="1"/>
    </xf>
    <xf numFmtId="14" fontId="7" fillId="3" borderId="0" xfId="0" applyNumberFormat="1" applyFont="1" applyFill="1" applyAlignment="1">
      <alignment horizontal="left" vertical="top" wrapText="1"/>
    </xf>
    <xf numFmtId="0" fontId="1" fillId="2" borderId="0" xfId="0" applyFont="1" applyFill="1" applyAlignment="1">
      <alignment horizontal="left" vertical="top"/>
    </xf>
    <xf numFmtId="0" fontId="5" fillId="12" borderId="1" xfId="0" applyFont="1" applyFill="1" applyBorder="1" applyAlignment="1">
      <alignment horizontal="left" vertical="top" wrapText="1"/>
    </xf>
    <xf numFmtId="0" fontId="5" fillId="12" borderId="14" xfId="0" applyFont="1" applyFill="1" applyBorder="1" applyAlignment="1">
      <alignment horizontal="left" vertical="top" wrapText="1"/>
    </xf>
    <xf numFmtId="0" fontId="1" fillId="11" borderId="0" xfId="0" applyFont="1" applyFill="1" applyAlignment="1">
      <alignment horizontal="left" vertical="top"/>
    </xf>
    <xf numFmtId="0" fontId="26" fillId="12" borderId="0" xfId="0" applyFont="1" applyFill="1" applyAlignment="1">
      <alignment horizontal="left" vertical="top" wrapText="1"/>
    </xf>
    <xf numFmtId="0" fontId="18" fillId="12" borderId="15" xfId="0" applyFont="1" applyFill="1" applyBorder="1" applyAlignment="1">
      <alignment horizontal="left" vertical="top" wrapText="1"/>
    </xf>
    <xf numFmtId="0" fontId="7" fillId="13" borderId="14" xfId="0" applyFont="1" applyFill="1" applyBorder="1" applyAlignment="1">
      <alignment horizontal="left" vertical="top" wrapText="1"/>
    </xf>
    <xf numFmtId="0" fontId="26" fillId="12" borderId="14" xfId="0" applyFont="1" applyFill="1" applyBorder="1" applyAlignment="1">
      <alignment horizontal="left" vertical="top" wrapText="1"/>
    </xf>
    <xf numFmtId="0" fontId="18" fillId="12" borderId="18" xfId="0" applyFont="1" applyFill="1" applyBorder="1" applyAlignment="1">
      <alignment horizontal="left" vertical="top" wrapText="1"/>
    </xf>
    <xf numFmtId="0" fontId="26" fillId="12" borderId="1" xfId="0" applyFont="1" applyFill="1" applyBorder="1" applyAlignment="1">
      <alignment horizontal="left" vertical="top" wrapText="1"/>
    </xf>
    <xf numFmtId="0" fontId="7" fillId="13" borderId="1" xfId="0" applyFont="1" applyFill="1" applyBorder="1" applyAlignment="1">
      <alignment horizontal="left" vertical="top" wrapText="1"/>
    </xf>
    <xf numFmtId="0" fontId="0" fillId="12" borderId="18" xfId="0" applyFill="1" applyBorder="1" applyAlignment="1">
      <alignment horizontal="left" vertical="top" wrapText="1"/>
    </xf>
    <xf numFmtId="0" fontId="0" fillId="12" borderId="15" xfId="0" applyFill="1" applyBorder="1" applyAlignment="1">
      <alignment horizontal="left" vertical="top" wrapText="1"/>
    </xf>
    <xf numFmtId="0" fontId="24" fillId="0" borderId="0" xfId="0" applyFont="1" applyAlignment="1">
      <alignment horizontal="center"/>
    </xf>
    <xf numFmtId="0" fontId="24" fillId="0" borderId="0" xfId="0" applyFont="1" applyAlignment="1">
      <alignment horizontal="left"/>
    </xf>
    <xf numFmtId="0" fontId="1" fillId="4" borderId="0" xfId="0" applyFont="1" applyFill="1" applyAlignment="1">
      <alignment vertical="center" wrapText="1"/>
    </xf>
    <xf numFmtId="0" fontId="5" fillId="0" borderId="14" xfId="0" applyFont="1" applyBorder="1" applyAlignment="1">
      <alignment horizontal="justify" vertical="top" wrapText="1"/>
    </xf>
    <xf numFmtId="0" fontId="5" fillId="0" borderId="17" xfId="0" applyFont="1" applyBorder="1" applyAlignment="1">
      <alignment horizontal="justify" vertical="top" wrapText="1"/>
    </xf>
    <xf numFmtId="0" fontId="1" fillId="4" borderId="0" xfId="0" applyFont="1" applyFill="1" applyAlignment="1">
      <alignment horizontal="left" vertical="top"/>
    </xf>
    <xf numFmtId="0" fontId="1" fillId="2" borderId="0" xfId="0" applyFont="1" applyFill="1" applyAlignment="1">
      <alignment horizontal="left" vertical="center"/>
    </xf>
    <xf numFmtId="0" fontId="0" fillId="12" borderId="16" xfId="0" applyFill="1" applyBorder="1" applyAlignment="1">
      <alignment horizontal="left" vertical="top" wrapText="1"/>
    </xf>
    <xf numFmtId="0" fontId="26" fillId="12" borderId="17" xfId="0" applyFont="1" applyFill="1" applyBorder="1" applyAlignment="1">
      <alignment horizontal="left" vertical="top" wrapText="1"/>
    </xf>
    <xf numFmtId="0" fontId="1" fillId="11" borderId="17" xfId="0" applyFont="1" applyFill="1" applyBorder="1" applyAlignment="1">
      <alignment horizontal="left" vertical="top"/>
    </xf>
    <xf numFmtId="167" fontId="7" fillId="20" borderId="0" xfId="0" applyNumberFormat="1" applyFont="1" applyFill="1" applyAlignment="1">
      <alignment horizontal="left" vertical="top" wrapText="1"/>
    </xf>
    <xf numFmtId="0" fontId="30" fillId="12" borderId="0" xfId="0" applyFont="1" applyFill="1" applyAlignment="1">
      <alignment horizontal="left" vertical="top" wrapText="1"/>
    </xf>
    <xf numFmtId="0" fontId="11" fillId="0" borderId="0" xfId="0" applyFont="1" applyAlignment="1">
      <alignment horizontal="left" vertical="top" wrapText="1"/>
    </xf>
    <xf numFmtId="0" fontId="10" fillId="0" borderId="14" xfId="0" applyFont="1" applyBorder="1" applyAlignment="1">
      <alignment horizontal="justify" vertical="top" wrapText="1"/>
    </xf>
    <xf numFmtId="0" fontId="5" fillId="0" borderId="0" xfId="0" applyFont="1" applyAlignment="1">
      <alignment horizontal="justify" vertical="top" wrapText="1"/>
    </xf>
    <xf numFmtId="167" fontId="7" fillId="20" borderId="0" xfId="0" applyNumberFormat="1" applyFont="1" applyFill="1" applyAlignment="1">
      <alignment horizontal="left" vertical="top"/>
    </xf>
    <xf numFmtId="0" fontId="4" fillId="16" borderId="1" xfId="0" applyFont="1" applyFill="1" applyBorder="1" applyAlignment="1">
      <alignment horizontal="left" vertical="top" wrapText="1"/>
    </xf>
    <xf numFmtId="0" fontId="14" fillId="2" borderId="0" xfId="0" applyFont="1" applyFill="1" applyAlignment="1">
      <alignment horizontal="center" vertical="top" wrapText="1"/>
    </xf>
    <xf numFmtId="0" fontId="4" fillId="16" borderId="17" xfId="0" applyFont="1" applyFill="1" applyBorder="1" applyAlignment="1">
      <alignment horizontal="left" vertical="top" wrapText="1"/>
    </xf>
    <xf numFmtId="49" fontId="24" fillId="17" borderId="0" xfId="0" applyNumberFormat="1" applyFont="1" applyFill="1" applyAlignment="1">
      <alignment horizontal="center" vertical="center" wrapText="1"/>
    </xf>
    <xf numFmtId="0" fontId="1" fillId="2" borderId="4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0" xfId="0" applyFont="1" applyFill="1" applyAlignment="1">
      <alignment horizontal="center"/>
    </xf>
    <xf numFmtId="0" fontId="1" fillId="2" borderId="23" xfId="0" applyFont="1" applyFill="1" applyBorder="1" applyAlignment="1">
      <alignment horizontal="center" vertical="center" wrapText="1"/>
    </xf>
    <xf numFmtId="0" fontId="48" fillId="2" borderId="0" xfId="0" applyFont="1" applyFill="1" applyAlignment="1">
      <alignment horizontal="center" vertical="center" wrapText="1"/>
    </xf>
    <xf numFmtId="49" fontId="24" fillId="16" borderId="0" xfId="0" applyNumberFormat="1" applyFont="1" applyFill="1" applyAlignment="1">
      <alignment horizontal="center" vertical="center" wrapText="1"/>
    </xf>
    <xf numFmtId="0" fontId="35" fillId="2" borderId="46"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25" fillId="0" borderId="0" xfId="0" applyFont="1" applyAlignment="1">
      <alignment horizontal="left" vertical="center" wrapText="1"/>
    </xf>
    <xf numFmtId="0" fontId="10" fillId="0" borderId="0" xfId="0" applyFont="1" applyAlignment="1">
      <alignment horizontal="justify" vertical="top" wrapText="1"/>
    </xf>
    <xf numFmtId="0" fontId="10" fillId="0" borderId="17" xfId="0" applyFont="1" applyBorder="1" applyAlignment="1">
      <alignment horizontal="justify" vertical="top" wrapText="1"/>
    </xf>
    <xf numFmtId="0" fontId="7" fillId="20" borderId="0" xfId="0" applyFont="1" applyFill="1" applyAlignment="1">
      <alignment horizontal="left" vertical="top" wrapText="1"/>
    </xf>
    <xf numFmtId="0" fontId="1" fillId="2" borderId="24" xfId="0" applyFont="1" applyFill="1" applyBorder="1" applyAlignment="1">
      <alignment horizontal="center"/>
    </xf>
    <xf numFmtId="0" fontId="1" fillId="2" borderId="23" xfId="0" applyFont="1" applyFill="1" applyBorder="1" applyAlignment="1">
      <alignment horizontal="center"/>
    </xf>
    <xf numFmtId="0" fontId="15" fillId="16" borderId="1" xfId="0" applyFont="1" applyFill="1" applyBorder="1" applyAlignment="1">
      <alignment horizontal="left" vertical="top" wrapText="1"/>
    </xf>
    <xf numFmtId="0" fontId="7" fillId="16" borderId="1" xfId="0" applyFont="1" applyFill="1" applyBorder="1" applyAlignment="1">
      <alignment horizontal="left" vertical="top" wrapText="1"/>
    </xf>
    <xf numFmtId="0" fontId="28" fillId="0" borderId="0" xfId="0" applyFont="1" applyAlignment="1">
      <alignment horizontal="left" vertical="top"/>
    </xf>
    <xf numFmtId="0" fontId="40" fillId="0" borderId="0" xfId="0" applyFont="1" applyAlignment="1">
      <alignment horizontal="left"/>
    </xf>
    <xf numFmtId="0" fontId="0" fillId="17" borderId="0" xfId="0" applyFill="1" applyAlignment="1">
      <alignment horizontal="left"/>
    </xf>
    <xf numFmtId="0" fontId="28" fillId="0" borderId="0" xfId="0" applyFont="1" applyAlignment="1">
      <alignment horizontal="left"/>
    </xf>
    <xf numFmtId="0" fontId="7" fillId="0" borderId="0" xfId="0" applyFont="1" applyAlignment="1">
      <alignment horizontal="left" vertical="top" wrapText="1"/>
    </xf>
    <xf numFmtId="0" fontId="9" fillId="0" borderId="0" xfId="0" applyFont="1" applyAlignment="1">
      <alignment horizontal="left"/>
    </xf>
    <xf numFmtId="0" fontId="8" fillId="0" borderId="0" xfId="0" applyFont="1" applyAlignment="1">
      <alignment horizontal="left" vertical="top" wrapText="1"/>
    </xf>
    <xf numFmtId="0" fontId="4" fillId="0" borderId="0" xfId="0" applyFont="1" applyAlignment="1">
      <alignment horizontal="left" vertical="top" wrapText="1"/>
    </xf>
    <xf numFmtId="0" fontId="18" fillId="0" borderId="0" xfId="0" applyFont="1" applyAlignment="1">
      <alignment horizontal="left" vertical="top" wrapText="1"/>
    </xf>
    <xf numFmtId="0" fontId="6" fillId="0" borderId="0" xfId="0" applyFont="1" applyAlignment="1">
      <alignment horizontal="left" vertical="top"/>
    </xf>
    <xf numFmtId="0" fontId="15" fillId="0" borderId="0" xfId="0" applyFont="1" applyAlignment="1">
      <alignment horizontal="left" vertical="top"/>
    </xf>
    <xf numFmtId="167" fontId="15" fillId="0" borderId="0" xfId="0" applyNumberFormat="1" applyFont="1" applyAlignment="1">
      <alignment horizontal="left"/>
    </xf>
    <xf numFmtId="0" fontId="15" fillId="0" borderId="0" xfId="0" applyFont="1" applyAlignment="1">
      <alignment horizontal="left" vertical="top" wrapText="1"/>
    </xf>
  </cellXfs>
  <cellStyles count="4">
    <cellStyle name="Komma" xfId="2" builtinId="3"/>
    <cellStyle name="Link" xfId="1" builtinId="8"/>
    <cellStyle name="Prozent" xfId="3" builtinId="5"/>
    <cellStyle name="Standard" xfId="0" builtinId="0"/>
  </cellStyles>
  <dxfs count="331">
    <dxf>
      <fill>
        <patternFill>
          <bgColor rgb="FFFFFF00"/>
        </patternFill>
      </fill>
    </dxf>
    <dxf>
      <fill>
        <patternFill>
          <bgColor rgb="FFFFC000"/>
        </patternFill>
      </fill>
    </dxf>
    <dxf>
      <font>
        <color theme="0"/>
      </font>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C000"/>
        </patternFill>
      </fill>
    </dxf>
    <dxf>
      <fill>
        <patternFill>
          <bgColor rgb="FFFFFF00"/>
        </patternFill>
      </fill>
    </dxf>
    <dxf>
      <fill>
        <patternFill>
          <bgColor theme="2"/>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C000"/>
        </patternFill>
      </fill>
    </dxf>
    <dxf>
      <fill>
        <patternFill>
          <bgColor rgb="FFFFFF00"/>
        </patternFill>
      </fill>
    </dxf>
    <dxf>
      <fill>
        <patternFill>
          <bgColor theme="2"/>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C000"/>
        </patternFill>
      </fill>
    </dxf>
    <dxf>
      <fill>
        <patternFill>
          <bgColor rgb="FFFFFF00"/>
        </patternFill>
      </fill>
    </dxf>
    <dxf>
      <fill>
        <patternFill>
          <bgColor theme="2"/>
        </patternFill>
      </fill>
    </dxf>
    <dxf>
      <font>
        <color theme="0"/>
      </font>
      <fill>
        <patternFill>
          <bgColor rgb="FFFF0000"/>
        </patternFill>
      </fill>
    </dxf>
    <dxf>
      <fill>
        <patternFill>
          <bgColor rgb="FFFFC000"/>
        </patternFill>
      </fill>
    </dxf>
    <dxf>
      <fill>
        <patternFill>
          <bgColor rgb="FF92D050"/>
        </patternFill>
      </fill>
    </dxf>
    <dxf>
      <fill>
        <patternFill>
          <bgColor rgb="FFFFFF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ill>
        <patternFill>
          <bgColor theme="2"/>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ill>
        <patternFill>
          <bgColor theme="3" tint="0.59996337778862885"/>
        </patternFill>
      </fill>
    </dxf>
    <dxf>
      <fill>
        <patternFill>
          <bgColor theme="6" tint="0.59996337778862885"/>
        </patternFill>
      </fill>
    </dxf>
    <dxf>
      <fill>
        <patternFill>
          <bgColor theme="7" tint="0.39994506668294322"/>
        </patternFill>
      </fill>
    </dxf>
    <dxf>
      <fill>
        <patternFill>
          <bgColor theme="9" tint="0.39994506668294322"/>
        </patternFill>
      </fill>
    </dxf>
    <dxf>
      <fill>
        <patternFill>
          <bgColor theme="8" tint="0.59996337778862885"/>
        </patternFill>
      </fill>
    </dxf>
    <dxf>
      <fill>
        <patternFill>
          <bgColor theme="2"/>
        </patternFill>
      </fill>
    </dxf>
    <dxf>
      <font>
        <color rgb="FFFF0000"/>
      </font>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strike val="0"/>
        <color theme="0" tint="-0.24994659260841701"/>
      </font>
      <fill>
        <patternFill>
          <bgColor theme="0" tint="-0.14996795556505021"/>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7" tint="0.39994506668294322"/>
        </patternFill>
      </fill>
    </dxf>
    <dxf>
      <fill>
        <patternFill>
          <bgColor theme="3" tint="0.39994506668294322"/>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color theme="0"/>
      </font>
      <fill>
        <patternFill>
          <bgColor rgb="FFFF0000"/>
        </patternFill>
      </fill>
    </dxf>
    <dxf>
      <fill>
        <patternFill>
          <bgColor rgb="FFFFC000"/>
        </patternFill>
      </fill>
    </dxf>
    <dxf>
      <fill>
        <patternFill>
          <bgColor rgb="FFFFFF00"/>
        </patternFill>
      </fill>
    </dxf>
    <dxf>
      <fill>
        <patternFill>
          <bgColor rgb="FF92D050"/>
        </patternFill>
      </fill>
    </dxf>
    <dxf>
      <font>
        <strike val="0"/>
        <color theme="0" tint="-0.24994659260841701"/>
      </font>
      <fill>
        <patternFill>
          <bgColor theme="0" tint="-0.14996795556505021"/>
        </patternFill>
      </fill>
    </dxf>
    <dxf>
      <fill>
        <patternFill>
          <bgColor theme="3" tint="0.59996337778862885"/>
        </patternFill>
      </fill>
    </dxf>
    <dxf>
      <fill>
        <patternFill>
          <bgColor theme="6" tint="0.59996337778862885"/>
        </patternFill>
      </fill>
    </dxf>
    <dxf>
      <fill>
        <patternFill>
          <bgColor theme="7" tint="0.39994506668294322"/>
        </patternFill>
      </fill>
    </dxf>
    <dxf>
      <fill>
        <patternFill>
          <bgColor theme="9" tint="0.39994506668294322"/>
        </patternFill>
      </fill>
    </dxf>
    <dxf>
      <fill>
        <patternFill>
          <bgColor theme="8" tint="0.59996337778862885"/>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color auto="1"/>
      </font>
      <fill>
        <patternFill>
          <bgColor theme="7" tint="0.39994506668294322"/>
        </patternFill>
      </fill>
    </dxf>
    <dxf>
      <font>
        <color theme="0"/>
      </font>
      <fill>
        <patternFill>
          <bgColor rgb="FFFF5229"/>
        </patternFill>
      </fill>
    </dxf>
    <dxf>
      <font>
        <color theme="0" tint="-0.34998626667073579"/>
      </font>
      <fill>
        <patternFill patternType="darkUp">
          <fgColor theme="0" tint="-0.2499465926084170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fill>
        <patternFill patternType="solid">
          <fgColor indexed="64"/>
          <bgColor theme="1"/>
        </patternFill>
      </fill>
      <alignment horizontal="center" vertical="top" textRotation="0" wrapText="1" indent="0" justifyLastLine="0" shrinkToFit="0" readingOrder="0"/>
    </dxf>
    <dxf>
      <font>
        <b val="0"/>
        <i val="0"/>
        <strike val="0"/>
        <condense val="0"/>
        <extend val="0"/>
        <outline val="0"/>
        <shadow val="0"/>
        <u val="none"/>
        <vertAlign val="baseline"/>
        <sz val="11"/>
        <color rgb="FF000000"/>
        <name val="Calibri"/>
        <scheme val="none"/>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Calibri"/>
        <scheme val="minor"/>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3" tint="0.79998168889431442"/>
        </patternFill>
      </fill>
      <alignment horizontal="center" vertical="top"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7"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theme="1"/>
        <name val="Calibri"/>
        <scheme val="minor"/>
      </font>
      <fill>
        <patternFill patternType="solid">
          <fgColor indexed="64"/>
          <bgColor theme="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numFmt numFmtId="30" formatCode="@"/>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numFmt numFmtId="30" formatCode="@"/>
      <fill>
        <patternFill patternType="solid">
          <fgColor indexed="64"/>
          <bgColor theme="4" tint="-0.249977111117893"/>
        </patternFill>
      </fill>
      <alignment horizontal="center" vertical="top" textRotation="0" wrapText="1" indent="0" justifyLastLine="0" shrinkToFit="0" readingOrder="0"/>
    </dxf>
    <dxf>
      <numFmt numFmtId="30" formatCode="@"/>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numFmt numFmtId="30" formatCode="@"/>
      <fill>
        <patternFill patternType="solid">
          <fgColor indexed="64"/>
          <bgColor theme="4" tint="-0.249977111117893"/>
        </patternFill>
      </fill>
      <alignment horizontal="center" vertical="top" textRotation="0" wrapText="1" indent="0" justifyLastLine="0" shrinkToFit="0" readingOrder="0"/>
    </dxf>
    <dxf>
      <numFmt numFmtId="30" formatCode="@"/>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numFmt numFmtId="30" formatCode="@"/>
      <fill>
        <patternFill patternType="solid">
          <fgColor indexed="64"/>
          <bgColor theme="4" tint="-0.249977111117893"/>
        </patternFill>
      </fill>
      <alignment horizontal="center" vertical="top" textRotation="0" wrapText="1" indent="0" justifyLastLine="0" shrinkToFit="0" readingOrder="0"/>
    </dxf>
    <dxf>
      <numFmt numFmtId="30" formatCode="@"/>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1"/>
        <color theme="0"/>
        <name val="Calibri"/>
        <scheme val="minor"/>
      </font>
      <numFmt numFmtId="30" formatCode="@"/>
      <fill>
        <patternFill patternType="solid">
          <fgColor indexed="64"/>
          <bgColor theme="4" tint="-0.249977111117893"/>
        </patternFill>
      </fill>
      <alignment horizontal="center" vertical="top" textRotation="0" wrapText="1" indent="0" justifyLastLine="0" shrinkToFit="0" readingOrder="0"/>
    </dxf>
  </dxfs>
  <tableStyles count="0" defaultTableStyle="TableStyleMedium2" defaultPivotStyle="PivotStyleLight16"/>
  <colors>
    <mruColors>
      <color rgb="FFE6EBF6"/>
      <color rgb="FFD6DCE4"/>
      <color rgb="FF33998A"/>
      <color rgb="FFC35041"/>
      <color rgb="FFE0C256"/>
      <color rgb="FFDAE3F3"/>
      <color rgb="FFFF6652"/>
      <color rgb="FFF6D69C"/>
      <color rgb="FFFF6600"/>
      <color rgb="FFFF52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CH" sz="1100"/>
              <a:t>Fertigstellung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spPr>
            <a:ln>
              <a:noFill/>
            </a:ln>
          </c:spPr>
          <c:dPt>
            <c:idx val="0"/>
            <c:bubble3D val="0"/>
            <c:spPr>
              <a:solidFill>
                <a:srgbClr val="D6DCE4"/>
              </a:solidFill>
              <a:ln w="19050">
                <a:noFill/>
              </a:ln>
              <a:effectLst/>
            </c:spPr>
            <c:extLst>
              <c:ext xmlns:c16="http://schemas.microsoft.com/office/drawing/2014/chart" uri="{C3380CC4-5D6E-409C-BE32-E72D297353CC}">
                <c16:uniqueId val="{00000001-F43B-477B-ADFC-F7F85122AD33}"/>
              </c:ext>
            </c:extLst>
          </c:dPt>
          <c:dPt>
            <c:idx val="1"/>
            <c:bubble3D val="0"/>
            <c:spPr>
              <a:solidFill>
                <a:schemeClr val="accent2"/>
              </a:solidFill>
              <a:ln w="19050">
                <a:noFill/>
              </a:ln>
              <a:effectLst/>
            </c:spPr>
            <c:extLst>
              <c:ext xmlns:c16="http://schemas.microsoft.com/office/drawing/2014/chart" uri="{C3380CC4-5D6E-409C-BE32-E72D297353CC}">
                <c16:uniqueId val="{00000003-F43B-477B-ADFC-F7F85122AD33}"/>
              </c:ext>
            </c:extLst>
          </c:dPt>
          <c:dPt>
            <c:idx val="2"/>
            <c:bubble3D val="0"/>
            <c:spPr>
              <a:solidFill>
                <a:srgbClr val="33998A"/>
              </a:solidFill>
              <a:ln w="19050">
                <a:noFill/>
              </a:ln>
              <a:effectLst/>
            </c:spPr>
            <c:extLst>
              <c:ext xmlns:c16="http://schemas.microsoft.com/office/drawing/2014/chart" uri="{C3380CC4-5D6E-409C-BE32-E72D297353CC}">
                <c16:uniqueId val="{00000005-F43B-477B-ADFC-F7F85122AD33}"/>
              </c:ext>
            </c:extLst>
          </c:dPt>
          <c:val>
            <c:numRef>
              <c:f>'1. Beschreibung der Lösung'!$K$203:$K$205</c:f>
              <c:numCache>
                <c:formatCode>General</c:formatCode>
                <c:ptCount val="3"/>
                <c:pt idx="0">
                  <c:v>0</c:v>
                </c:pt>
                <c:pt idx="1">
                  <c:v>128</c:v>
                </c:pt>
                <c:pt idx="2">
                  <c:v>0</c:v>
                </c:pt>
              </c:numCache>
            </c:numRef>
          </c:val>
          <c:extLst>
            <c:ext xmlns:c16="http://schemas.microsoft.com/office/drawing/2014/chart" uri="{C3380CC4-5D6E-409C-BE32-E72D297353CC}">
              <c16:uniqueId val="{00000006-F43B-477B-ADFC-F7F85122AD33}"/>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E0B-4467-ACA6-F90E66C2F6A2}"/>
              </c:ext>
            </c:extLst>
          </c:dPt>
          <c:val>
            <c:numRef>
              <c:f>'[2]DPIA (nicht bündig)'!#REF!</c:f>
              <c:numCache>
                <c:formatCode>General</c:formatCode>
                <c:ptCount val="1"/>
                <c:pt idx="0">
                  <c:v>1</c:v>
                </c:pt>
              </c:numCache>
            </c:numRef>
          </c:val>
          <c:extLst>
            <c:ext xmlns:c16="http://schemas.microsoft.com/office/drawing/2014/chart" uri="{C3380CC4-5D6E-409C-BE32-E72D297353CC}">
              <c16:uniqueId val="{00000002-CE0B-4467-ACA6-F90E66C2F6A2}"/>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790F-4F31-9759-0E3016CD687D}"/>
              </c:ext>
            </c:extLst>
          </c:dPt>
          <c:dPt>
            <c:idx val="1"/>
            <c:bubble3D val="0"/>
            <c:spPr>
              <a:solidFill>
                <a:schemeClr val="accent2"/>
              </a:solidFill>
              <a:ln>
                <a:noFill/>
              </a:ln>
              <a:effectLst/>
            </c:spPr>
            <c:extLst>
              <c:ext xmlns:c16="http://schemas.microsoft.com/office/drawing/2014/chart" uri="{C3380CC4-5D6E-409C-BE32-E72D297353CC}">
                <c16:uniqueId val="{00000003-790F-4F31-9759-0E3016CD687D}"/>
              </c:ext>
            </c:extLst>
          </c:dPt>
          <c:dPt>
            <c:idx val="2"/>
            <c:bubble3D val="0"/>
            <c:spPr>
              <a:solidFill>
                <a:schemeClr val="accent3"/>
              </a:solidFill>
              <a:ln>
                <a:noFill/>
              </a:ln>
              <a:effectLst/>
            </c:spPr>
            <c:extLst>
              <c:ext xmlns:c16="http://schemas.microsoft.com/office/drawing/2014/chart" uri="{C3380CC4-5D6E-409C-BE32-E72D297353CC}">
                <c16:uniqueId val="{00000005-790F-4F31-9759-0E3016CD687D}"/>
              </c:ext>
            </c:extLst>
          </c:dPt>
          <c:dPt>
            <c:idx val="3"/>
            <c:bubble3D val="0"/>
            <c:spPr>
              <a:solidFill>
                <a:schemeClr val="accent4"/>
              </a:solidFill>
              <a:ln>
                <a:noFill/>
              </a:ln>
              <a:effectLst/>
            </c:spPr>
            <c:extLst>
              <c:ext xmlns:c16="http://schemas.microsoft.com/office/drawing/2014/chart" uri="{C3380CC4-5D6E-409C-BE32-E72D297353CC}">
                <c16:uniqueId val="{00000007-790F-4F31-9759-0E3016CD687D}"/>
              </c:ext>
            </c:extLst>
          </c:dPt>
          <c:dPt>
            <c:idx val="4"/>
            <c:bubble3D val="0"/>
            <c:spPr>
              <a:solidFill>
                <a:schemeClr val="accent5"/>
              </a:solidFill>
              <a:ln>
                <a:noFill/>
              </a:ln>
              <a:effectLst/>
            </c:spPr>
            <c:extLst>
              <c:ext xmlns:c16="http://schemas.microsoft.com/office/drawing/2014/chart" uri="{C3380CC4-5D6E-409C-BE32-E72D297353CC}">
                <c16:uniqueId val="{00000009-17DA-4DC1-BA5B-74A8B135FFDD}"/>
              </c:ext>
            </c:extLst>
          </c:dPt>
          <c:dPt>
            <c:idx val="5"/>
            <c:bubble3D val="0"/>
            <c:spPr>
              <a:solidFill>
                <a:schemeClr val="accent6"/>
              </a:solidFill>
              <a:ln>
                <a:noFill/>
              </a:ln>
              <a:effectLst/>
            </c:spPr>
            <c:extLst>
              <c:ext xmlns:c16="http://schemas.microsoft.com/office/drawing/2014/chart" uri="{C3380CC4-5D6E-409C-BE32-E72D297353CC}">
                <c16:uniqueId val="{0000000B-E4AE-464E-8B3F-BC020514F643}"/>
              </c:ext>
            </c:extLst>
          </c:dPt>
          <c:val>
            <c:numRef>
              <c:f>'2. DSFA'!$D$156:$D$161</c:f>
              <c:numCache>
                <c:formatCode>@</c:formatCode>
                <c:ptCount val="6"/>
                <c:pt idx="5">
                  <c:v>0</c:v>
                </c:pt>
              </c:numCache>
            </c:numRef>
          </c:val>
          <c:extLst>
            <c:ext xmlns:c16="http://schemas.microsoft.com/office/drawing/2014/chart" uri="{C3380CC4-5D6E-409C-BE32-E72D297353CC}">
              <c16:uniqueId val="{00000008-790F-4F31-9759-0E3016CD687D}"/>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228-4D7C-9F98-2854593DE2B4}"/>
              </c:ext>
            </c:extLst>
          </c:dPt>
          <c:dPt>
            <c:idx val="1"/>
            <c:bubble3D val="0"/>
            <c:spPr>
              <a:solidFill>
                <a:schemeClr val="accent2"/>
              </a:solidFill>
              <a:ln>
                <a:noFill/>
              </a:ln>
              <a:effectLst/>
            </c:spPr>
            <c:extLst>
              <c:ext xmlns:c16="http://schemas.microsoft.com/office/drawing/2014/chart" uri="{C3380CC4-5D6E-409C-BE32-E72D297353CC}">
                <c16:uniqueId val="{00000003-C228-4D7C-9F98-2854593DE2B4}"/>
              </c:ext>
            </c:extLst>
          </c:dPt>
          <c:dPt>
            <c:idx val="2"/>
            <c:bubble3D val="0"/>
            <c:spPr>
              <a:solidFill>
                <a:schemeClr val="accent3"/>
              </a:solidFill>
              <a:ln>
                <a:noFill/>
              </a:ln>
              <a:effectLst/>
            </c:spPr>
            <c:extLst>
              <c:ext xmlns:c16="http://schemas.microsoft.com/office/drawing/2014/chart" uri="{C3380CC4-5D6E-409C-BE32-E72D297353CC}">
                <c16:uniqueId val="{00000005-C228-4D7C-9F98-2854593DE2B4}"/>
              </c:ext>
            </c:extLst>
          </c:dPt>
          <c:dPt>
            <c:idx val="3"/>
            <c:bubble3D val="0"/>
            <c:spPr>
              <a:solidFill>
                <a:schemeClr val="accent4"/>
              </a:solidFill>
              <a:ln>
                <a:noFill/>
              </a:ln>
              <a:effectLst/>
            </c:spPr>
            <c:extLst>
              <c:ext xmlns:c16="http://schemas.microsoft.com/office/drawing/2014/chart" uri="{C3380CC4-5D6E-409C-BE32-E72D297353CC}">
                <c16:uniqueId val="{00000007-C228-4D7C-9F98-2854593DE2B4}"/>
              </c:ext>
            </c:extLst>
          </c:dPt>
          <c:val>
            <c:numRef>
              <c:f>[1]DPIA!#REF!</c:f>
              <c:numCache>
                <c:formatCode>General</c:formatCode>
                <c:ptCount val="1"/>
                <c:pt idx="0">
                  <c:v>1</c:v>
                </c:pt>
              </c:numCache>
            </c:numRef>
          </c:val>
          <c:extLst>
            <c:ext xmlns:c16="http://schemas.microsoft.com/office/drawing/2014/chart" uri="{C3380CC4-5D6E-409C-BE32-E72D297353CC}">
              <c16:uniqueId val="{00000008-C228-4D7C-9F98-2854593DE2B4}"/>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1A-4A08-BD26-7764ED119445}"/>
              </c:ext>
            </c:extLst>
          </c:dPt>
          <c:val>
            <c:numRef>
              <c:f>'[2]DPIA (nicht bündig)'!#REF!</c:f>
              <c:numCache>
                <c:formatCode>General</c:formatCode>
                <c:ptCount val="1"/>
                <c:pt idx="0">
                  <c:v>1</c:v>
                </c:pt>
              </c:numCache>
            </c:numRef>
          </c:val>
          <c:extLst>
            <c:ext xmlns:c16="http://schemas.microsoft.com/office/drawing/2014/chart" uri="{C3380CC4-5D6E-409C-BE32-E72D297353CC}">
              <c16:uniqueId val="{00000002-E21A-4A08-BD26-7764ED119445}"/>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789D-4042-8038-DD3D71E28741}"/>
              </c:ext>
            </c:extLst>
          </c:dPt>
          <c:dPt>
            <c:idx val="1"/>
            <c:bubble3D val="0"/>
            <c:spPr>
              <a:solidFill>
                <a:schemeClr val="accent2"/>
              </a:solidFill>
              <a:ln>
                <a:noFill/>
              </a:ln>
              <a:effectLst/>
            </c:spPr>
            <c:extLst>
              <c:ext xmlns:c16="http://schemas.microsoft.com/office/drawing/2014/chart" uri="{C3380CC4-5D6E-409C-BE32-E72D297353CC}">
                <c16:uniqueId val="{00000003-789D-4042-8038-DD3D71E28741}"/>
              </c:ext>
            </c:extLst>
          </c:dPt>
          <c:dPt>
            <c:idx val="2"/>
            <c:bubble3D val="0"/>
            <c:spPr>
              <a:solidFill>
                <a:schemeClr val="accent3"/>
              </a:solidFill>
              <a:ln>
                <a:noFill/>
              </a:ln>
              <a:effectLst/>
            </c:spPr>
            <c:extLst>
              <c:ext xmlns:c16="http://schemas.microsoft.com/office/drawing/2014/chart" uri="{C3380CC4-5D6E-409C-BE32-E72D297353CC}">
                <c16:uniqueId val="{00000005-789D-4042-8038-DD3D71E28741}"/>
              </c:ext>
            </c:extLst>
          </c:dPt>
          <c:dPt>
            <c:idx val="3"/>
            <c:bubble3D val="0"/>
            <c:spPr>
              <a:solidFill>
                <a:schemeClr val="accent4"/>
              </a:solidFill>
              <a:ln>
                <a:noFill/>
              </a:ln>
              <a:effectLst/>
            </c:spPr>
            <c:extLst>
              <c:ext xmlns:c16="http://schemas.microsoft.com/office/drawing/2014/chart" uri="{C3380CC4-5D6E-409C-BE32-E72D297353CC}">
                <c16:uniqueId val="{00000007-789D-4042-8038-DD3D71E28741}"/>
              </c:ext>
            </c:extLst>
          </c:dPt>
          <c:dPt>
            <c:idx val="4"/>
            <c:bubble3D val="0"/>
            <c:spPr>
              <a:solidFill>
                <a:schemeClr val="accent5"/>
              </a:solidFill>
              <a:ln>
                <a:noFill/>
              </a:ln>
              <a:effectLst/>
            </c:spPr>
            <c:extLst>
              <c:ext xmlns:c16="http://schemas.microsoft.com/office/drawing/2014/chart" uri="{C3380CC4-5D6E-409C-BE32-E72D297353CC}">
                <c16:uniqueId val="{00000009-9F16-4FAA-8EDF-098AB4308FCF}"/>
              </c:ext>
            </c:extLst>
          </c:dPt>
          <c:dPt>
            <c:idx val="5"/>
            <c:bubble3D val="0"/>
            <c:spPr>
              <a:solidFill>
                <a:schemeClr val="accent6"/>
              </a:solidFill>
              <a:ln>
                <a:noFill/>
              </a:ln>
              <a:effectLst/>
            </c:spPr>
            <c:extLst>
              <c:ext xmlns:c16="http://schemas.microsoft.com/office/drawing/2014/chart" uri="{C3380CC4-5D6E-409C-BE32-E72D297353CC}">
                <c16:uniqueId val="{0000000B-3652-41D9-971B-78D0E516AFE0}"/>
              </c:ext>
            </c:extLst>
          </c:dPt>
          <c:val>
            <c:numRef>
              <c:f>'2. DSFA'!$D$156:$D$161</c:f>
              <c:numCache>
                <c:formatCode>@</c:formatCode>
                <c:ptCount val="6"/>
                <c:pt idx="5">
                  <c:v>0</c:v>
                </c:pt>
              </c:numCache>
            </c:numRef>
          </c:val>
          <c:extLst>
            <c:ext xmlns:c16="http://schemas.microsoft.com/office/drawing/2014/chart" uri="{C3380CC4-5D6E-409C-BE32-E72D297353CC}">
              <c16:uniqueId val="{00000008-789D-4042-8038-DD3D71E28741}"/>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0E6D-4EA4-A1F3-32D9B971D875}"/>
              </c:ext>
            </c:extLst>
          </c:dPt>
          <c:dPt>
            <c:idx val="1"/>
            <c:bubble3D val="0"/>
            <c:spPr>
              <a:solidFill>
                <a:srgbClr val="E0C256"/>
              </a:solidFill>
              <a:ln>
                <a:noFill/>
              </a:ln>
              <a:effectLst/>
            </c:spPr>
            <c:extLst>
              <c:ext xmlns:c16="http://schemas.microsoft.com/office/drawing/2014/chart" uri="{C3380CC4-5D6E-409C-BE32-E72D297353CC}">
                <c16:uniqueId val="{00000003-0E6D-4EA4-A1F3-32D9B971D875}"/>
              </c:ext>
            </c:extLst>
          </c:dPt>
          <c:dPt>
            <c:idx val="2"/>
            <c:bubble3D val="0"/>
            <c:spPr>
              <a:solidFill>
                <a:srgbClr val="33998A"/>
              </a:solidFill>
              <a:ln>
                <a:noFill/>
              </a:ln>
              <a:effectLst/>
            </c:spPr>
            <c:extLst>
              <c:ext xmlns:c16="http://schemas.microsoft.com/office/drawing/2014/chart" uri="{C3380CC4-5D6E-409C-BE32-E72D297353CC}">
                <c16:uniqueId val="{00000005-0E6D-4EA4-A1F3-32D9B971D875}"/>
              </c:ext>
            </c:extLst>
          </c:dPt>
          <c:val>
            <c:numRef>
              <c:f>'3. Prüfung der Anforderungen'!$H$2:$H$4</c:f>
              <c:numCache>
                <c:formatCode>General</c:formatCode>
                <c:ptCount val="3"/>
                <c:pt idx="0">
                  <c:v>108</c:v>
                </c:pt>
                <c:pt idx="1">
                  <c:v>12</c:v>
                </c:pt>
                <c:pt idx="2">
                  <c:v>22</c:v>
                </c:pt>
              </c:numCache>
            </c:numRef>
          </c:val>
          <c:extLst>
            <c:ext xmlns:c16="http://schemas.microsoft.com/office/drawing/2014/chart" uri="{C3380CC4-5D6E-409C-BE32-E72D297353CC}">
              <c16:uniqueId val="{00000006-0E6D-4EA4-A1F3-32D9B971D87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5C2C-40A9-9201-56051F1E538A}"/>
              </c:ext>
            </c:extLst>
          </c:dPt>
          <c:dPt>
            <c:idx val="1"/>
            <c:bubble3D val="0"/>
            <c:spPr>
              <a:solidFill>
                <a:srgbClr val="E0C256"/>
              </a:solidFill>
              <a:ln>
                <a:noFill/>
              </a:ln>
              <a:effectLst/>
            </c:spPr>
            <c:extLst>
              <c:ext xmlns:c16="http://schemas.microsoft.com/office/drawing/2014/chart" uri="{C3380CC4-5D6E-409C-BE32-E72D297353CC}">
                <c16:uniqueId val="{00000003-5C2C-40A9-9201-56051F1E538A}"/>
              </c:ext>
            </c:extLst>
          </c:dPt>
          <c:dPt>
            <c:idx val="2"/>
            <c:bubble3D val="0"/>
            <c:spPr>
              <a:solidFill>
                <a:srgbClr val="33998A"/>
              </a:solidFill>
              <a:ln>
                <a:noFill/>
              </a:ln>
              <a:effectLst/>
            </c:spPr>
            <c:extLst>
              <c:ext xmlns:c16="http://schemas.microsoft.com/office/drawing/2014/chart" uri="{C3380CC4-5D6E-409C-BE32-E72D297353CC}">
                <c16:uniqueId val="{00000005-5C2C-40A9-9201-56051F1E538A}"/>
              </c:ext>
            </c:extLst>
          </c:dPt>
          <c:val>
            <c:numRef>
              <c:f>'3. Prüfung der Anforderungen'!$L$2:$L$4</c:f>
              <c:numCache>
                <c:formatCode>General</c:formatCode>
                <c:ptCount val="3"/>
                <c:pt idx="0">
                  <c:v>106</c:v>
                </c:pt>
                <c:pt idx="1">
                  <c:v>14</c:v>
                </c:pt>
                <c:pt idx="2">
                  <c:v>22</c:v>
                </c:pt>
              </c:numCache>
            </c:numRef>
          </c:val>
          <c:extLst>
            <c:ext xmlns:c16="http://schemas.microsoft.com/office/drawing/2014/chart" uri="{C3380CC4-5D6E-409C-BE32-E72D297353CC}">
              <c16:uniqueId val="{00000006-5C2C-40A9-9201-56051F1E538A}"/>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betroffene Personen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Risikobeurteilung'!$AF$82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BC75-47B1-B196-E83322F98D0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C75-47B1-B196-E83322F98D0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BC75-47B1-B196-E83322F98D0B}"/>
              </c:ext>
            </c:extLst>
          </c:dPt>
          <c:dPt>
            <c:idx val="3"/>
            <c:bubble3D val="0"/>
            <c:spPr>
              <a:noFill/>
              <a:ln w="19050">
                <a:solidFill>
                  <a:schemeClr val="lt1"/>
                </a:solidFill>
              </a:ln>
              <a:effectLst/>
            </c:spPr>
            <c:extLst>
              <c:ext xmlns:c16="http://schemas.microsoft.com/office/drawing/2014/chart" uri="{C3380CC4-5D6E-409C-BE32-E72D297353CC}">
                <c16:uniqueId val="{00000007-BC75-47B1-B196-E83322F98D0B}"/>
              </c:ext>
            </c:extLst>
          </c:dPt>
          <c:val>
            <c:numRef>
              <c:f>'4. Risikobeurteilung'!$AF$83:$AF$86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8-BC75-47B1-B196-E83322F98D0B}"/>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Risikobeurteilung'!$AE$80</c:f>
              <c:strCache>
                <c:ptCount val="1"/>
                <c:pt idx="0">
                  <c:v>Pointer</c:v>
                </c:pt>
              </c:strCache>
            </c:strRef>
          </c:tx>
          <c:dPt>
            <c:idx val="0"/>
            <c:bubble3D val="0"/>
            <c:spPr>
              <a:noFill/>
              <a:ln w="19050">
                <a:solidFill>
                  <a:schemeClr val="lt1"/>
                </a:solidFill>
              </a:ln>
              <a:effectLst/>
            </c:spPr>
            <c:extLst>
              <c:ext xmlns:c16="http://schemas.microsoft.com/office/drawing/2014/chart" uri="{C3380CC4-5D6E-409C-BE32-E72D297353CC}">
                <c16:uniqueId val="{0000000A-BC75-47B1-B196-E83322F98D0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BC75-47B1-B196-E83322F98D0B}"/>
              </c:ext>
            </c:extLst>
          </c:dPt>
          <c:dPt>
            <c:idx val="2"/>
            <c:bubble3D val="0"/>
            <c:spPr>
              <a:noFill/>
              <a:ln w="19050">
                <a:solidFill>
                  <a:schemeClr val="lt1"/>
                </a:solidFill>
              </a:ln>
              <a:effectLst/>
            </c:spPr>
            <c:extLst>
              <c:ext xmlns:c16="http://schemas.microsoft.com/office/drawing/2014/chart" uri="{C3380CC4-5D6E-409C-BE32-E72D297353CC}">
                <c16:uniqueId val="{0000000E-BC75-47B1-B196-E83322F98D0B}"/>
              </c:ext>
            </c:extLst>
          </c:dPt>
          <c:val>
            <c:numRef>
              <c:f>'4. Risikobeurteilung'!$AH$79:$AH$81</c:f>
              <c:numCache>
                <c:formatCode>0%</c:formatCode>
                <c:ptCount val="3"/>
                <c:pt idx="0">
                  <c:v>0.50806451612903225</c:v>
                </c:pt>
                <c:pt idx="1">
                  <c:v>0.05</c:v>
                </c:pt>
                <c:pt idx="2">
                  <c:v>1.4919354838709677</c:v>
                </c:pt>
              </c:numCache>
            </c:numRef>
          </c:val>
          <c:extLst>
            <c:ext xmlns:c16="http://schemas.microsoft.com/office/drawing/2014/chart" uri="{C3380CC4-5D6E-409C-BE32-E72D297353CC}">
              <c16:uniqueId val="{0000000F-BC75-47B1-B196-E83322F98D0B}"/>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das Organ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Risikobeurteilung'!$AF$82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F8B5-4D78-A35E-3660B1FA7E7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8B5-4D78-A35E-3660B1FA7E7E}"/>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F8B5-4D78-A35E-3660B1FA7E7E}"/>
              </c:ext>
            </c:extLst>
          </c:dPt>
          <c:dPt>
            <c:idx val="3"/>
            <c:bubble3D val="0"/>
            <c:spPr>
              <a:noFill/>
              <a:ln w="19050">
                <a:solidFill>
                  <a:schemeClr val="lt1"/>
                </a:solidFill>
              </a:ln>
              <a:effectLst/>
            </c:spPr>
            <c:extLst>
              <c:ext xmlns:c16="http://schemas.microsoft.com/office/drawing/2014/chart" uri="{C3380CC4-5D6E-409C-BE32-E72D297353CC}">
                <c16:uniqueId val="{00000007-F8B5-4D78-A35E-3660B1FA7E7E}"/>
              </c:ext>
            </c:extLst>
          </c:dPt>
          <c:val>
            <c:numRef>
              <c:f>'4. Risikobeurteilung'!$AF$83:$AF$86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8-F8B5-4D78-A35E-3660B1FA7E7E}"/>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Risikobeurteilung'!$AE$80</c:f>
              <c:strCache>
                <c:ptCount val="1"/>
                <c:pt idx="0">
                  <c:v>Pointer</c:v>
                </c:pt>
              </c:strCache>
            </c:strRef>
          </c:tx>
          <c:explosion val="2"/>
          <c:dPt>
            <c:idx val="0"/>
            <c:bubble3D val="0"/>
            <c:spPr>
              <a:noFill/>
              <a:ln w="19050">
                <a:solidFill>
                  <a:schemeClr val="lt1"/>
                </a:solidFill>
              </a:ln>
              <a:effectLst/>
            </c:spPr>
            <c:extLst>
              <c:ext xmlns:c16="http://schemas.microsoft.com/office/drawing/2014/chart" uri="{C3380CC4-5D6E-409C-BE32-E72D297353CC}">
                <c16:uniqueId val="{0000000A-F8B5-4D78-A35E-3660B1FA7E7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F8B5-4D78-A35E-3660B1FA7E7E}"/>
              </c:ext>
            </c:extLst>
          </c:dPt>
          <c:dPt>
            <c:idx val="2"/>
            <c:bubble3D val="0"/>
            <c:spPr>
              <a:noFill/>
              <a:ln w="19050">
                <a:noFill/>
              </a:ln>
              <a:effectLst/>
            </c:spPr>
            <c:extLst>
              <c:ext xmlns:c16="http://schemas.microsoft.com/office/drawing/2014/chart" uri="{C3380CC4-5D6E-409C-BE32-E72D297353CC}">
                <c16:uniqueId val="{0000000E-F8B5-4D78-A35E-3660B1FA7E7E}"/>
              </c:ext>
            </c:extLst>
          </c:dPt>
          <c:val>
            <c:numRef>
              <c:f>'4. Risikobeurteilung'!$AF$79:$AF$81</c:f>
              <c:numCache>
                <c:formatCode>0%</c:formatCode>
                <c:ptCount val="3"/>
                <c:pt idx="0">
                  <c:v>0.50704225352112675</c:v>
                </c:pt>
                <c:pt idx="1">
                  <c:v>0.05</c:v>
                </c:pt>
                <c:pt idx="2">
                  <c:v>1.4929577464788732</c:v>
                </c:pt>
              </c:numCache>
            </c:numRef>
          </c:val>
          <c:extLst>
            <c:ext xmlns:c16="http://schemas.microsoft.com/office/drawing/2014/chart" uri="{C3380CC4-5D6E-409C-BE32-E72D297353CC}">
              <c16:uniqueId val="{0000000F-F8B5-4D78-A35E-3660B1FA7E7E}"/>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betroffene Personen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 (Classic)'!$Z$82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8153-4FB0-B58E-2219944294D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8153-4FB0-B58E-2219944294DE}"/>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8153-4FB0-B58E-2219944294DE}"/>
              </c:ext>
            </c:extLst>
          </c:dPt>
          <c:dPt>
            <c:idx val="3"/>
            <c:bubble3D val="0"/>
            <c:spPr>
              <a:noFill/>
              <a:ln w="19050">
                <a:solidFill>
                  <a:schemeClr val="lt1"/>
                </a:solidFill>
              </a:ln>
              <a:effectLst/>
            </c:spPr>
            <c:extLst>
              <c:ext xmlns:c16="http://schemas.microsoft.com/office/drawing/2014/chart" uri="{C3380CC4-5D6E-409C-BE32-E72D297353CC}">
                <c16:uniqueId val="{00000007-8153-4FB0-B58E-2219944294DE}"/>
              </c:ext>
            </c:extLst>
          </c:dPt>
          <c:val>
            <c:numRef>
              <c:f>'4. Risikobeurteilung (Classic)'!$Z$83:$Z$86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8-8153-4FB0-B58E-2219944294DE}"/>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 (Classic)'!$Y$80</c:f>
              <c:strCache>
                <c:ptCount val="1"/>
                <c:pt idx="0">
                  <c:v>Pointer</c:v>
                </c:pt>
              </c:strCache>
            </c:strRef>
          </c:tx>
          <c:dPt>
            <c:idx val="0"/>
            <c:bubble3D val="0"/>
            <c:spPr>
              <a:noFill/>
              <a:ln w="19050">
                <a:solidFill>
                  <a:schemeClr val="lt1"/>
                </a:solidFill>
              </a:ln>
              <a:effectLst/>
            </c:spPr>
            <c:extLst>
              <c:ext xmlns:c16="http://schemas.microsoft.com/office/drawing/2014/chart" uri="{C3380CC4-5D6E-409C-BE32-E72D297353CC}">
                <c16:uniqueId val="{0000000A-8153-4FB0-B58E-2219944294DE}"/>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8153-4FB0-B58E-2219944294DE}"/>
              </c:ext>
            </c:extLst>
          </c:dPt>
          <c:dPt>
            <c:idx val="2"/>
            <c:bubble3D val="0"/>
            <c:spPr>
              <a:noFill/>
              <a:ln w="19050">
                <a:solidFill>
                  <a:schemeClr val="lt1"/>
                </a:solidFill>
              </a:ln>
              <a:effectLst/>
            </c:spPr>
            <c:extLst>
              <c:ext xmlns:c16="http://schemas.microsoft.com/office/drawing/2014/chart" uri="{C3380CC4-5D6E-409C-BE32-E72D297353CC}">
                <c16:uniqueId val="{0000000E-8153-4FB0-B58E-2219944294DE}"/>
              </c:ext>
            </c:extLst>
          </c:dPt>
          <c:val>
            <c:numRef>
              <c:f>'4. Risikobeurteilung (Classic)'!$AB$79:$AB$81</c:f>
              <c:numCache>
                <c:formatCode>0%</c:formatCode>
                <c:ptCount val="3"/>
                <c:pt idx="0">
                  <c:v>0.52419354838709675</c:v>
                </c:pt>
                <c:pt idx="1">
                  <c:v>0.05</c:v>
                </c:pt>
                <c:pt idx="2">
                  <c:v>1.4758064516129032</c:v>
                </c:pt>
              </c:numCache>
            </c:numRef>
          </c:val>
          <c:extLst>
            <c:ext xmlns:c16="http://schemas.microsoft.com/office/drawing/2014/chart" uri="{C3380CC4-5D6E-409C-BE32-E72D297353CC}">
              <c16:uniqueId val="{0000000F-8153-4FB0-B58E-2219944294DE}"/>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3E41-48B2-8F7E-6F8360258393}"/>
              </c:ext>
            </c:extLst>
          </c:dPt>
          <c:val>
            <c:numRef>
              <c:f>[1]DPIA!#REF!</c:f>
              <c:numCache>
                <c:formatCode>General</c:formatCode>
                <c:ptCount val="1"/>
                <c:pt idx="0">
                  <c:v>1</c:v>
                </c:pt>
              </c:numCache>
            </c:numRef>
          </c:val>
          <c:extLst>
            <c:ext xmlns:c16="http://schemas.microsoft.com/office/drawing/2014/chart" uri="{C3380CC4-5D6E-409C-BE32-E72D297353CC}">
              <c16:uniqueId val="{00000002-3E41-48B2-8F7E-6F8360258393}"/>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das Organ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 (Classic)'!$Z$82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7-1DA0-4B43-A22F-C2A219C6433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1DA0-4B43-A22F-C2A219C6433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1DA0-4B43-A22F-C2A219C64333}"/>
              </c:ext>
            </c:extLst>
          </c:dPt>
          <c:dPt>
            <c:idx val="3"/>
            <c:bubble3D val="0"/>
            <c:spPr>
              <a:noFill/>
              <a:ln w="19050">
                <a:solidFill>
                  <a:schemeClr val="lt1"/>
                </a:solidFill>
              </a:ln>
              <a:effectLst/>
            </c:spPr>
            <c:extLst>
              <c:ext xmlns:c16="http://schemas.microsoft.com/office/drawing/2014/chart" uri="{C3380CC4-5D6E-409C-BE32-E72D297353CC}">
                <c16:uniqueId val="{00000001-1DA0-4B43-A22F-C2A219C64333}"/>
              </c:ext>
            </c:extLst>
          </c:dPt>
          <c:val>
            <c:numRef>
              <c:f>'4. Risikobeurteilung (Classic)'!$Z$83:$Z$86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0-1DA0-4B43-A22F-C2A219C64333}"/>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 (Classic)'!$Y$80</c:f>
              <c:strCache>
                <c:ptCount val="1"/>
                <c:pt idx="0">
                  <c:v>Pointer</c:v>
                </c:pt>
              </c:strCache>
            </c:strRef>
          </c:tx>
          <c:dPt>
            <c:idx val="0"/>
            <c:bubble3D val="0"/>
            <c:spPr>
              <a:noFill/>
              <a:ln w="19050">
                <a:solidFill>
                  <a:schemeClr val="lt1"/>
                </a:solidFill>
              </a:ln>
              <a:effectLst/>
            </c:spPr>
            <c:extLst>
              <c:ext xmlns:c16="http://schemas.microsoft.com/office/drawing/2014/chart" uri="{C3380CC4-5D6E-409C-BE32-E72D297353CC}">
                <c16:uniqueId val="{00000009-C61C-4022-92DA-FF8E44C3AAB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B-C61C-4022-92DA-FF8E44C3AAB5}"/>
              </c:ext>
            </c:extLst>
          </c:dPt>
          <c:dPt>
            <c:idx val="2"/>
            <c:bubble3D val="0"/>
            <c:spPr>
              <a:noFill/>
              <a:ln w="19050">
                <a:noFill/>
              </a:ln>
              <a:effectLst/>
            </c:spPr>
            <c:extLst>
              <c:ext xmlns:c16="http://schemas.microsoft.com/office/drawing/2014/chart" uri="{C3380CC4-5D6E-409C-BE32-E72D297353CC}">
                <c16:uniqueId val="{0000000D-C61C-4022-92DA-FF8E44C3AAB5}"/>
              </c:ext>
            </c:extLst>
          </c:dPt>
          <c:val>
            <c:numRef>
              <c:f>'4. Risikobeurteilung (Classic)'!$Z$79:$Z$81</c:f>
              <c:numCache>
                <c:formatCode>0%</c:formatCode>
                <c:ptCount val="3"/>
                <c:pt idx="0">
                  <c:v>0.52112676056338025</c:v>
                </c:pt>
                <c:pt idx="1">
                  <c:v>0.05</c:v>
                </c:pt>
                <c:pt idx="2">
                  <c:v>1.4788732394366197</c:v>
                </c:pt>
              </c:numCache>
            </c:numRef>
          </c:val>
          <c:extLst>
            <c:ext xmlns:c16="http://schemas.microsoft.com/office/drawing/2014/chart" uri="{C3380CC4-5D6E-409C-BE32-E72D297353CC}">
              <c16:uniqueId val="{0000000A-1DA0-4B43-A22F-C2A219C64333}"/>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3156-4E66-B4EC-3A46072AC901}"/>
              </c:ext>
            </c:extLst>
          </c:dPt>
          <c:dPt>
            <c:idx val="1"/>
            <c:bubble3D val="0"/>
            <c:spPr>
              <a:solidFill>
                <a:srgbClr val="E0C256"/>
              </a:solidFill>
              <a:ln>
                <a:noFill/>
              </a:ln>
              <a:effectLst/>
            </c:spPr>
            <c:extLst>
              <c:ext xmlns:c16="http://schemas.microsoft.com/office/drawing/2014/chart" uri="{C3380CC4-5D6E-409C-BE32-E72D297353CC}">
                <c16:uniqueId val="{00000003-3156-4E66-B4EC-3A46072AC901}"/>
              </c:ext>
            </c:extLst>
          </c:dPt>
          <c:dPt>
            <c:idx val="2"/>
            <c:bubble3D val="0"/>
            <c:spPr>
              <a:solidFill>
                <a:srgbClr val="33998A"/>
              </a:solidFill>
              <a:ln>
                <a:noFill/>
              </a:ln>
              <a:effectLst/>
            </c:spPr>
            <c:extLst>
              <c:ext xmlns:c16="http://schemas.microsoft.com/office/drawing/2014/chart" uri="{C3380CC4-5D6E-409C-BE32-E72D297353CC}">
                <c16:uniqueId val="{00000005-3156-4E66-B4EC-3A46072AC901}"/>
              </c:ext>
            </c:extLst>
          </c:dPt>
          <c:val>
            <c:numRef>
              <c:f>'5. Deckblatt'!$F$48:$F$50</c:f>
              <c:numCache>
                <c:formatCode>General</c:formatCode>
                <c:ptCount val="3"/>
                <c:pt idx="0">
                  <c:v>108</c:v>
                </c:pt>
                <c:pt idx="1">
                  <c:v>12</c:v>
                </c:pt>
                <c:pt idx="2">
                  <c:v>22</c:v>
                </c:pt>
              </c:numCache>
            </c:numRef>
          </c:val>
          <c:extLst>
            <c:ext xmlns:c16="http://schemas.microsoft.com/office/drawing/2014/chart" uri="{C3380CC4-5D6E-409C-BE32-E72D297353CC}">
              <c16:uniqueId val="{00000006-3156-4E66-B4EC-3A46072AC901}"/>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AE98-4D35-8685-19AA00CFA0BB}"/>
              </c:ext>
            </c:extLst>
          </c:dPt>
          <c:dPt>
            <c:idx val="1"/>
            <c:bubble3D val="0"/>
            <c:spPr>
              <a:solidFill>
                <a:srgbClr val="E0C256"/>
              </a:solidFill>
              <a:ln>
                <a:noFill/>
              </a:ln>
              <a:effectLst/>
            </c:spPr>
            <c:extLst>
              <c:ext xmlns:c16="http://schemas.microsoft.com/office/drawing/2014/chart" uri="{C3380CC4-5D6E-409C-BE32-E72D297353CC}">
                <c16:uniqueId val="{00000003-AE98-4D35-8685-19AA00CFA0BB}"/>
              </c:ext>
            </c:extLst>
          </c:dPt>
          <c:dPt>
            <c:idx val="2"/>
            <c:bubble3D val="0"/>
            <c:spPr>
              <a:solidFill>
                <a:srgbClr val="33998A"/>
              </a:solidFill>
              <a:ln>
                <a:noFill/>
              </a:ln>
              <a:effectLst/>
            </c:spPr>
            <c:extLst>
              <c:ext xmlns:c16="http://schemas.microsoft.com/office/drawing/2014/chart" uri="{C3380CC4-5D6E-409C-BE32-E72D297353CC}">
                <c16:uniqueId val="{00000005-AE98-4D35-8685-19AA00CFA0BB}"/>
              </c:ext>
            </c:extLst>
          </c:dPt>
          <c:val>
            <c:numRef>
              <c:f>'5. Deckblatt'!$F$53:$F$55</c:f>
              <c:numCache>
                <c:formatCode>General</c:formatCode>
                <c:ptCount val="3"/>
                <c:pt idx="0">
                  <c:v>106</c:v>
                </c:pt>
                <c:pt idx="1">
                  <c:v>14</c:v>
                </c:pt>
                <c:pt idx="2">
                  <c:v>22</c:v>
                </c:pt>
              </c:numCache>
            </c:numRef>
          </c:val>
          <c:extLst>
            <c:ext xmlns:c16="http://schemas.microsoft.com/office/drawing/2014/chart" uri="{C3380CC4-5D6E-409C-BE32-E72D297353CC}">
              <c16:uniqueId val="{00000006-AE98-4D35-8685-19AA00CFA0B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F68E-49C9-B3EC-E2D475065E65}"/>
              </c:ext>
            </c:extLst>
          </c:dPt>
          <c:dPt>
            <c:idx val="1"/>
            <c:bubble3D val="0"/>
            <c:spPr>
              <a:solidFill>
                <a:srgbClr val="E0C256"/>
              </a:solidFill>
              <a:ln>
                <a:noFill/>
              </a:ln>
              <a:effectLst/>
            </c:spPr>
            <c:extLst>
              <c:ext xmlns:c16="http://schemas.microsoft.com/office/drawing/2014/chart" uri="{C3380CC4-5D6E-409C-BE32-E72D297353CC}">
                <c16:uniqueId val="{00000003-F68E-49C9-B3EC-E2D475065E65}"/>
              </c:ext>
            </c:extLst>
          </c:dPt>
          <c:dPt>
            <c:idx val="2"/>
            <c:bubble3D val="0"/>
            <c:spPr>
              <a:solidFill>
                <a:srgbClr val="33998A"/>
              </a:solidFill>
              <a:ln>
                <a:noFill/>
              </a:ln>
              <a:effectLst/>
            </c:spPr>
            <c:extLst>
              <c:ext xmlns:c16="http://schemas.microsoft.com/office/drawing/2014/chart" uri="{C3380CC4-5D6E-409C-BE32-E72D297353CC}">
                <c16:uniqueId val="{00000005-F68E-49C9-B3EC-E2D475065E65}"/>
              </c:ext>
            </c:extLst>
          </c:dPt>
          <c:val>
            <c:numRef>
              <c:f>'3. Prüfung der Anforderu (alt)'!$H$2:$H$4</c:f>
              <c:numCache>
                <c:formatCode>General</c:formatCode>
                <c:ptCount val="3"/>
                <c:pt idx="0">
                  <c:v>108</c:v>
                </c:pt>
                <c:pt idx="1">
                  <c:v>12</c:v>
                </c:pt>
                <c:pt idx="2">
                  <c:v>22</c:v>
                </c:pt>
              </c:numCache>
            </c:numRef>
          </c:val>
          <c:extLst>
            <c:ext xmlns:c16="http://schemas.microsoft.com/office/drawing/2014/chart" uri="{C3380CC4-5D6E-409C-BE32-E72D297353CC}">
              <c16:uniqueId val="{00000006-F68E-49C9-B3EC-E2D475065E6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rgbClr val="C35041"/>
              </a:solidFill>
              <a:ln>
                <a:noFill/>
              </a:ln>
              <a:effectLst/>
            </c:spPr>
            <c:extLst>
              <c:ext xmlns:c16="http://schemas.microsoft.com/office/drawing/2014/chart" uri="{C3380CC4-5D6E-409C-BE32-E72D297353CC}">
                <c16:uniqueId val="{00000001-511E-48F6-914D-BF42BFB48A59}"/>
              </c:ext>
            </c:extLst>
          </c:dPt>
          <c:dPt>
            <c:idx val="1"/>
            <c:bubble3D val="0"/>
            <c:spPr>
              <a:solidFill>
                <a:srgbClr val="E0C256"/>
              </a:solidFill>
              <a:ln>
                <a:noFill/>
              </a:ln>
              <a:effectLst/>
            </c:spPr>
            <c:extLst>
              <c:ext xmlns:c16="http://schemas.microsoft.com/office/drawing/2014/chart" uri="{C3380CC4-5D6E-409C-BE32-E72D297353CC}">
                <c16:uniqueId val="{00000003-511E-48F6-914D-BF42BFB48A59}"/>
              </c:ext>
            </c:extLst>
          </c:dPt>
          <c:dPt>
            <c:idx val="2"/>
            <c:bubble3D val="0"/>
            <c:spPr>
              <a:solidFill>
                <a:srgbClr val="33998A"/>
              </a:solidFill>
              <a:ln>
                <a:noFill/>
              </a:ln>
              <a:effectLst/>
            </c:spPr>
            <c:extLst>
              <c:ext xmlns:c16="http://schemas.microsoft.com/office/drawing/2014/chart" uri="{C3380CC4-5D6E-409C-BE32-E72D297353CC}">
                <c16:uniqueId val="{00000005-511E-48F6-914D-BF42BFB48A59}"/>
              </c:ext>
            </c:extLst>
          </c:dPt>
          <c:val>
            <c:numRef>
              <c:f>'3. Prüfung der Anforderu (alt)'!$L$2:$L$4</c:f>
              <c:numCache>
                <c:formatCode>General</c:formatCode>
                <c:ptCount val="3"/>
                <c:pt idx="0">
                  <c:v>106</c:v>
                </c:pt>
                <c:pt idx="1">
                  <c:v>14</c:v>
                </c:pt>
                <c:pt idx="2">
                  <c:v>22</c:v>
                </c:pt>
              </c:numCache>
            </c:numRef>
          </c:val>
          <c:extLst>
            <c:ext xmlns:c16="http://schemas.microsoft.com/office/drawing/2014/chart" uri="{C3380CC4-5D6E-409C-BE32-E72D297353CC}">
              <c16:uniqueId val="{00000006-511E-48F6-914D-BF42BFB48A5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betroffene Personen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 (Cla (alt)'!$Z$82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0A4A-4B1A-A1D5-908ABC54A67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A4A-4B1A-A1D5-908ABC54A67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A4A-4B1A-A1D5-908ABC54A674}"/>
              </c:ext>
            </c:extLst>
          </c:dPt>
          <c:dPt>
            <c:idx val="3"/>
            <c:bubble3D val="0"/>
            <c:spPr>
              <a:noFill/>
              <a:ln w="19050">
                <a:solidFill>
                  <a:schemeClr val="lt1"/>
                </a:solidFill>
              </a:ln>
              <a:effectLst/>
            </c:spPr>
            <c:extLst>
              <c:ext xmlns:c16="http://schemas.microsoft.com/office/drawing/2014/chart" uri="{C3380CC4-5D6E-409C-BE32-E72D297353CC}">
                <c16:uniqueId val="{00000007-0A4A-4B1A-A1D5-908ABC54A674}"/>
              </c:ext>
            </c:extLst>
          </c:dPt>
          <c:val>
            <c:numRef>
              <c:f>'4. Risikobeurteilung (Cla (alt)'!$Z$83:$Z$86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8-0A4A-4B1A-A1D5-908ABC54A674}"/>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 (Cla (alt)'!$Y$80</c:f>
              <c:strCache>
                <c:ptCount val="1"/>
                <c:pt idx="0">
                  <c:v>Pointer</c:v>
                </c:pt>
              </c:strCache>
            </c:strRef>
          </c:tx>
          <c:dPt>
            <c:idx val="0"/>
            <c:bubble3D val="0"/>
            <c:spPr>
              <a:noFill/>
              <a:ln w="19050">
                <a:solidFill>
                  <a:schemeClr val="lt1"/>
                </a:solidFill>
              </a:ln>
              <a:effectLst/>
            </c:spPr>
            <c:extLst>
              <c:ext xmlns:c16="http://schemas.microsoft.com/office/drawing/2014/chart" uri="{C3380CC4-5D6E-409C-BE32-E72D297353CC}">
                <c16:uniqueId val="{0000000A-0A4A-4B1A-A1D5-908ABC54A674}"/>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0A4A-4B1A-A1D5-908ABC54A674}"/>
              </c:ext>
            </c:extLst>
          </c:dPt>
          <c:dPt>
            <c:idx val="2"/>
            <c:bubble3D val="0"/>
            <c:spPr>
              <a:noFill/>
              <a:ln w="19050">
                <a:solidFill>
                  <a:schemeClr val="lt1"/>
                </a:solidFill>
              </a:ln>
              <a:effectLst/>
            </c:spPr>
            <c:extLst>
              <c:ext xmlns:c16="http://schemas.microsoft.com/office/drawing/2014/chart" uri="{C3380CC4-5D6E-409C-BE32-E72D297353CC}">
                <c16:uniqueId val="{0000000E-0A4A-4B1A-A1D5-908ABC54A674}"/>
              </c:ext>
            </c:extLst>
          </c:dPt>
          <c:val>
            <c:numRef>
              <c:f>'4. Risikobeurteilung (Cla (alt)'!$AB$79:$AB$81</c:f>
              <c:numCache>
                <c:formatCode>0%</c:formatCode>
                <c:ptCount val="3"/>
                <c:pt idx="0">
                  <c:v>0.52419354838709675</c:v>
                </c:pt>
                <c:pt idx="1">
                  <c:v>0.05</c:v>
                </c:pt>
                <c:pt idx="2">
                  <c:v>1.4758064516129032</c:v>
                </c:pt>
              </c:numCache>
            </c:numRef>
          </c:val>
          <c:extLst>
            <c:ext xmlns:c16="http://schemas.microsoft.com/office/drawing/2014/chart" uri="{C3380CC4-5D6E-409C-BE32-E72D297353CC}">
              <c16:uniqueId val="{0000000F-0A4A-4B1A-A1D5-908ABC54A674}"/>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Risikovergleich für das Organ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'4. Risikobeurteilung (Cla (alt)'!$Z$82</c:f>
              <c:strCache>
                <c:ptCount val="1"/>
                <c:pt idx="0">
                  <c:v>Value</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A8FB-4C2C-83B1-BCF7208FBED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A8FB-4C2C-83B1-BCF7208FBEDB}"/>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A8FB-4C2C-83B1-BCF7208FBEDB}"/>
              </c:ext>
            </c:extLst>
          </c:dPt>
          <c:dPt>
            <c:idx val="3"/>
            <c:bubble3D val="0"/>
            <c:spPr>
              <a:noFill/>
              <a:ln w="19050">
                <a:solidFill>
                  <a:schemeClr val="lt1"/>
                </a:solidFill>
              </a:ln>
              <a:effectLst/>
            </c:spPr>
            <c:extLst>
              <c:ext xmlns:c16="http://schemas.microsoft.com/office/drawing/2014/chart" uri="{C3380CC4-5D6E-409C-BE32-E72D297353CC}">
                <c16:uniqueId val="{00000007-A8FB-4C2C-83B1-BCF7208FBEDB}"/>
              </c:ext>
            </c:extLst>
          </c:dPt>
          <c:val>
            <c:numRef>
              <c:f>'4. Risikobeurteilung (Cla (alt)'!$Z$83:$Z$86</c:f>
              <c:numCache>
                <c:formatCode>0%</c:formatCode>
                <c:ptCount val="4"/>
                <c:pt idx="0">
                  <c:v>0.4</c:v>
                </c:pt>
                <c:pt idx="1">
                  <c:v>0.2</c:v>
                </c:pt>
                <c:pt idx="2">
                  <c:v>0.4</c:v>
                </c:pt>
                <c:pt idx="3">
                  <c:v>1</c:v>
                </c:pt>
              </c:numCache>
            </c:numRef>
          </c:val>
          <c:extLst>
            <c:ext xmlns:c16="http://schemas.microsoft.com/office/drawing/2014/chart" uri="{C3380CC4-5D6E-409C-BE32-E72D297353CC}">
              <c16:uniqueId val="{00000008-A8FB-4C2C-83B1-BCF7208FBEDB}"/>
            </c:ext>
          </c:extLst>
        </c:ser>
        <c:dLbls>
          <c:showLegendKey val="0"/>
          <c:showVal val="0"/>
          <c:showCatName val="0"/>
          <c:showSerName val="0"/>
          <c:showPercent val="0"/>
          <c:showBubbleSize val="0"/>
          <c:showLeaderLines val="1"/>
        </c:dLbls>
        <c:firstSliceAng val="271"/>
        <c:holeSize val="50"/>
      </c:doughnutChart>
      <c:pieChart>
        <c:varyColors val="1"/>
        <c:ser>
          <c:idx val="1"/>
          <c:order val="1"/>
          <c:tx>
            <c:strRef>
              <c:f>'4. Risikobeurteilung (Cla (alt)'!$Y$80</c:f>
              <c:strCache>
                <c:ptCount val="1"/>
                <c:pt idx="0">
                  <c:v>Pointer</c:v>
                </c:pt>
              </c:strCache>
            </c:strRef>
          </c:tx>
          <c:dPt>
            <c:idx val="0"/>
            <c:bubble3D val="0"/>
            <c:spPr>
              <a:noFill/>
              <a:ln w="19050">
                <a:solidFill>
                  <a:schemeClr val="lt1"/>
                </a:solidFill>
              </a:ln>
              <a:effectLst/>
            </c:spPr>
            <c:extLst>
              <c:ext xmlns:c16="http://schemas.microsoft.com/office/drawing/2014/chart" uri="{C3380CC4-5D6E-409C-BE32-E72D297353CC}">
                <c16:uniqueId val="{0000000A-A8FB-4C2C-83B1-BCF7208FBED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C-A8FB-4C2C-83B1-BCF7208FBEDB}"/>
              </c:ext>
            </c:extLst>
          </c:dPt>
          <c:dPt>
            <c:idx val="2"/>
            <c:bubble3D val="0"/>
            <c:spPr>
              <a:noFill/>
              <a:ln w="19050">
                <a:noFill/>
              </a:ln>
              <a:effectLst/>
            </c:spPr>
            <c:extLst>
              <c:ext xmlns:c16="http://schemas.microsoft.com/office/drawing/2014/chart" uri="{C3380CC4-5D6E-409C-BE32-E72D297353CC}">
                <c16:uniqueId val="{0000000E-A8FB-4C2C-83B1-BCF7208FBEDB}"/>
              </c:ext>
            </c:extLst>
          </c:dPt>
          <c:val>
            <c:numRef>
              <c:f>'4. Risikobeurteilung (Cla (alt)'!$Z$79:$Z$81</c:f>
              <c:numCache>
                <c:formatCode>0%</c:formatCode>
                <c:ptCount val="3"/>
                <c:pt idx="0">
                  <c:v>0.52112676056338025</c:v>
                </c:pt>
                <c:pt idx="1">
                  <c:v>0.05</c:v>
                </c:pt>
                <c:pt idx="2">
                  <c:v>1.4788732394366197</c:v>
                </c:pt>
              </c:numCache>
            </c:numRef>
          </c:val>
          <c:extLst>
            <c:ext xmlns:c16="http://schemas.microsoft.com/office/drawing/2014/chart" uri="{C3380CC4-5D6E-409C-BE32-E72D297353CC}">
              <c16:uniqueId val="{0000000F-A8FB-4C2C-83B1-BCF7208FBEDB}"/>
            </c:ext>
          </c:extLst>
        </c:ser>
        <c:dLbls>
          <c:showLegendKey val="0"/>
          <c:showVal val="0"/>
          <c:showCatName val="0"/>
          <c:showSerName val="0"/>
          <c:showPercent val="0"/>
          <c:showBubbleSize val="0"/>
          <c:showLeaderLines val="1"/>
        </c:dLbls>
        <c:firstSliceAng val="269"/>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2779-42AC-A13E-801E4AE978D9}"/>
              </c:ext>
            </c:extLst>
          </c:dPt>
          <c:val>
            <c:numRef>
              <c:f>[1]DPIA!#REF!</c:f>
              <c:numCache>
                <c:formatCode>General</c:formatCode>
                <c:ptCount val="1"/>
                <c:pt idx="0">
                  <c:v>1</c:v>
                </c:pt>
              </c:numCache>
            </c:numRef>
          </c:val>
          <c:extLst>
            <c:ext xmlns:c16="http://schemas.microsoft.com/office/drawing/2014/chart" uri="{C3380CC4-5D6E-409C-BE32-E72D297353CC}">
              <c16:uniqueId val="{00000002-2779-42AC-A13E-801E4AE978D9}"/>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496E-4F29-94FF-E1D20AD0FA31}"/>
              </c:ext>
            </c:extLst>
          </c:dPt>
          <c:val>
            <c:numRef>
              <c:f>[1]DPIA!#REF!</c:f>
              <c:numCache>
                <c:formatCode>General</c:formatCode>
                <c:ptCount val="1"/>
                <c:pt idx="0">
                  <c:v>1</c:v>
                </c:pt>
              </c:numCache>
            </c:numRef>
          </c:val>
          <c:extLst>
            <c:ext xmlns:c16="http://schemas.microsoft.com/office/drawing/2014/chart" uri="{C3380CC4-5D6E-409C-BE32-E72D297353CC}">
              <c16:uniqueId val="{00000002-496E-4F29-94FF-E1D20AD0FA31}"/>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5DCF-42D4-9CC0-DEBBBCB83E98}"/>
              </c:ext>
            </c:extLst>
          </c:dPt>
          <c:dPt>
            <c:idx val="1"/>
            <c:bubble3D val="0"/>
            <c:spPr>
              <a:solidFill>
                <a:schemeClr val="accent2"/>
              </a:solidFill>
              <a:ln>
                <a:noFill/>
              </a:ln>
              <a:effectLst/>
            </c:spPr>
            <c:extLst>
              <c:ext xmlns:c16="http://schemas.microsoft.com/office/drawing/2014/chart" uri="{C3380CC4-5D6E-409C-BE32-E72D297353CC}">
                <c16:uniqueId val="{00000003-5DCF-42D4-9CC0-DEBBBCB83E98}"/>
              </c:ext>
            </c:extLst>
          </c:dPt>
          <c:dPt>
            <c:idx val="2"/>
            <c:bubble3D val="0"/>
            <c:spPr>
              <a:solidFill>
                <a:schemeClr val="accent3"/>
              </a:solidFill>
              <a:ln>
                <a:noFill/>
              </a:ln>
              <a:effectLst/>
            </c:spPr>
            <c:extLst>
              <c:ext xmlns:c16="http://schemas.microsoft.com/office/drawing/2014/chart" uri="{C3380CC4-5D6E-409C-BE32-E72D297353CC}">
                <c16:uniqueId val="{00000005-5DCF-42D4-9CC0-DEBBBCB83E98}"/>
              </c:ext>
            </c:extLst>
          </c:dPt>
          <c:dPt>
            <c:idx val="3"/>
            <c:bubble3D val="0"/>
            <c:spPr>
              <a:solidFill>
                <a:schemeClr val="accent4"/>
              </a:solidFill>
              <a:ln>
                <a:noFill/>
              </a:ln>
              <a:effectLst/>
            </c:spPr>
            <c:extLst>
              <c:ext xmlns:c16="http://schemas.microsoft.com/office/drawing/2014/chart" uri="{C3380CC4-5D6E-409C-BE32-E72D297353CC}">
                <c16:uniqueId val="{00000007-5DCF-42D4-9CC0-DEBBBCB83E98}"/>
              </c:ext>
            </c:extLst>
          </c:dPt>
          <c:val>
            <c:numRef>
              <c:f>[1]DPIA!#REF!</c:f>
              <c:numCache>
                <c:formatCode>General</c:formatCode>
                <c:ptCount val="1"/>
                <c:pt idx="0">
                  <c:v>1</c:v>
                </c:pt>
              </c:numCache>
            </c:numRef>
          </c:val>
          <c:extLst>
            <c:ext xmlns:c16="http://schemas.microsoft.com/office/drawing/2014/chart" uri="{C3380CC4-5D6E-409C-BE32-E72D297353CC}">
              <c16:uniqueId val="{00000008-5DCF-42D4-9CC0-DEBBBCB83E98}"/>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AD08-4DE4-9953-21E8A0FA921F}"/>
              </c:ext>
            </c:extLst>
          </c:dPt>
          <c:dPt>
            <c:idx val="1"/>
            <c:bubble3D val="0"/>
            <c:spPr>
              <a:solidFill>
                <a:schemeClr val="accent2"/>
              </a:solidFill>
              <a:ln>
                <a:noFill/>
              </a:ln>
              <a:effectLst/>
            </c:spPr>
            <c:extLst>
              <c:ext xmlns:c16="http://schemas.microsoft.com/office/drawing/2014/chart" uri="{C3380CC4-5D6E-409C-BE32-E72D297353CC}">
                <c16:uniqueId val="{00000003-AD08-4DE4-9953-21E8A0FA921F}"/>
              </c:ext>
            </c:extLst>
          </c:dPt>
          <c:dPt>
            <c:idx val="2"/>
            <c:bubble3D val="0"/>
            <c:spPr>
              <a:solidFill>
                <a:schemeClr val="accent3"/>
              </a:solidFill>
              <a:ln>
                <a:noFill/>
              </a:ln>
              <a:effectLst/>
            </c:spPr>
            <c:extLst>
              <c:ext xmlns:c16="http://schemas.microsoft.com/office/drawing/2014/chart" uri="{C3380CC4-5D6E-409C-BE32-E72D297353CC}">
                <c16:uniqueId val="{00000005-AD08-4DE4-9953-21E8A0FA921F}"/>
              </c:ext>
            </c:extLst>
          </c:dPt>
          <c:dPt>
            <c:idx val="3"/>
            <c:bubble3D val="0"/>
            <c:spPr>
              <a:solidFill>
                <a:schemeClr val="accent4"/>
              </a:solidFill>
              <a:ln>
                <a:noFill/>
              </a:ln>
              <a:effectLst/>
            </c:spPr>
            <c:extLst>
              <c:ext xmlns:c16="http://schemas.microsoft.com/office/drawing/2014/chart" uri="{C3380CC4-5D6E-409C-BE32-E72D297353CC}">
                <c16:uniqueId val="{00000007-AD08-4DE4-9953-21E8A0FA921F}"/>
              </c:ext>
            </c:extLst>
          </c:dPt>
          <c:val>
            <c:numRef>
              <c:f>[1]DPIA!#REF!</c:f>
              <c:numCache>
                <c:formatCode>General</c:formatCode>
                <c:ptCount val="1"/>
                <c:pt idx="0">
                  <c:v>1</c:v>
                </c:pt>
              </c:numCache>
            </c:numRef>
          </c:val>
          <c:extLst>
            <c:ext xmlns:c16="http://schemas.microsoft.com/office/drawing/2014/chart" uri="{C3380CC4-5D6E-409C-BE32-E72D297353CC}">
              <c16:uniqueId val="{00000008-AD08-4DE4-9953-21E8A0FA921F}"/>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4CAC-47C8-9D56-FB775AD4E0B6}"/>
              </c:ext>
            </c:extLst>
          </c:dPt>
          <c:val>
            <c:numRef>
              <c:f>'[2]DPIA (nicht bündig)'!#REF!</c:f>
              <c:numCache>
                <c:formatCode>General</c:formatCode>
                <c:ptCount val="1"/>
                <c:pt idx="0">
                  <c:v>1</c:v>
                </c:pt>
              </c:numCache>
            </c:numRef>
          </c:val>
          <c:extLst>
            <c:ext xmlns:c16="http://schemas.microsoft.com/office/drawing/2014/chart" uri="{C3380CC4-5D6E-409C-BE32-E72D297353CC}">
              <c16:uniqueId val="{00000002-4CAC-47C8-9D56-FB775AD4E0B6}"/>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1D42-4D59-9E09-606D634A47AA}"/>
              </c:ext>
            </c:extLst>
          </c:dPt>
          <c:dPt>
            <c:idx val="1"/>
            <c:bubble3D val="0"/>
            <c:spPr>
              <a:solidFill>
                <a:schemeClr val="accent2"/>
              </a:solidFill>
              <a:ln>
                <a:noFill/>
              </a:ln>
              <a:effectLst/>
            </c:spPr>
            <c:extLst>
              <c:ext xmlns:c16="http://schemas.microsoft.com/office/drawing/2014/chart" uri="{C3380CC4-5D6E-409C-BE32-E72D297353CC}">
                <c16:uniqueId val="{00000003-1D42-4D59-9E09-606D634A47AA}"/>
              </c:ext>
            </c:extLst>
          </c:dPt>
          <c:dPt>
            <c:idx val="2"/>
            <c:bubble3D val="0"/>
            <c:spPr>
              <a:solidFill>
                <a:schemeClr val="accent3"/>
              </a:solidFill>
              <a:ln>
                <a:noFill/>
              </a:ln>
              <a:effectLst/>
            </c:spPr>
            <c:extLst>
              <c:ext xmlns:c16="http://schemas.microsoft.com/office/drawing/2014/chart" uri="{C3380CC4-5D6E-409C-BE32-E72D297353CC}">
                <c16:uniqueId val="{00000005-1D42-4D59-9E09-606D634A47AA}"/>
              </c:ext>
            </c:extLst>
          </c:dPt>
          <c:dPt>
            <c:idx val="3"/>
            <c:bubble3D val="0"/>
            <c:spPr>
              <a:solidFill>
                <a:schemeClr val="accent4"/>
              </a:solidFill>
              <a:ln>
                <a:noFill/>
              </a:ln>
              <a:effectLst/>
            </c:spPr>
            <c:extLst>
              <c:ext xmlns:c16="http://schemas.microsoft.com/office/drawing/2014/chart" uri="{C3380CC4-5D6E-409C-BE32-E72D297353CC}">
                <c16:uniqueId val="{00000007-1D42-4D59-9E09-606D634A47AA}"/>
              </c:ext>
            </c:extLst>
          </c:dPt>
          <c:dPt>
            <c:idx val="4"/>
            <c:bubble3D val="0"/>
            <c:spPr>
              <a:solidFill>
                <a:schemeClr val="accent5"/>
              </a:solidFill>
              <a:ln>
                <a:noFill/>
              </a:ln>
              <a:effectLst/>
            </c:spPr>
            <c:extLst>
              <c:ext xmlns:c16="http://schemas.microsoft.com/office/drawing/2014/chart" uri="{C3380CC4-5D6E-409C-BE32-E72D297353CC}">
                <c16:uniqueId val="{00000009-0CB4-43EF-ABA4-A2FC9C7EDDDE}"/>
              </c:ext>
            </c:extLst>
          </c:dPt>
          <c:dPt>
            <c:idx val="5"/>
            <c:bubble3D val="0"/>
            <c:spPr>
              <a:solidFill>
                <a:schemeClr val="accent6"/>
              </a:solidFill>
              <a:ln>
                <a:noFill/>
              </a:ln>
              <a:effectLst/>
            </c:spPr>
            <c:extLst>
              <c:ext xmlns:c16="http://schemas.microsoft.com/office/drawing/2014/chart" uri="{C3380CC4-5D6E-409C-BE32-E72D297353CC}">
                <c16:uniqueId val="{0000000B-6FA0-4D94-8F17-1AF6138A92DC}"/>
              </c:ext>
            </c:extLst>
          </c:dPt>
          <c:val>
            <c:numRef>
              <c:f>'2. DSFA'!$D$156:$D$161</c:f>
              <c:numCache>
                <c:formatCode>@</c:formatCode>
                <c:ptCount val="6"/>
                <c:pt idx="5">
                  <c:v>0</c:v>
                </c:pt>
              </c:numCache>
            </c:numRef>
          </c:val>
          <c:extLst>
            <c:ext xmlns:c16="http://schemas.microsoft.com/office/drawing/2014/chart" uri="{C3380CC4-5D6E-409C-BE32-E72D297353CC}">
              <c16:uniqueId val="{00000008-1D42-4D59-9E09-606D634A47AA}"/>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doughnut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D7C-417F-8D06-8EB0BE324C8C}"/>
              </c:ext>
            </c:extLst>
          </c:dPt>
          <c:dPt>
            <c:idx val="1"/>
            <c:bubble3D val="0"/>
            <c:spPr>
              <a:solidFill>
                <a:schemeClr val="accent2"/>
              </a:solidFill>
              <a:ln>
                <a:noFill/>
              </a:ln>
              <a:effectLst/>
            </c:spPr>
            <c:extLst>
              <c:ext xmlns:c16="http://schemas.microsoft.com/office/drawing/2014/chart" uri="{C3380CC4-5D6E-409C-BE32-E72D297353CC}">
                <c16:uniqueId val="{00000003-ED7C-417F-8D06-8EB0BE324C8C}"/>
              </c:ext>
            </c:extLst>
          </c:dPt>
          <c:dPt>
            <c:idx val="2"/>
            <c:bubble3D val="0"/>
            <c:spPr>
              <a:solidFill>
                <a:schemeClr val="accent3"/>
              </a:solidFill>
              <a:ln>
                <a:noFill/>
              </a:ln>
              <a:effectLst/>
            </c:spPr>
            <c:extLst>
              <c:ext xmlns:c16="http://schemas.microsoft.com/office/drawing/2014/chart" uri="{C3380CC4-5D6E-409C-BE32-E72D297353CC}">
                <c16:uniqueId val="{00000005-ED7C-417F-8D06-8EB0BE324C8C}"/>
              </c:ext>
            </c:extLst>
          </c:dPt>
          <c:dPt>
            <c:idx val="3"/>
            <c:bubble3D val="0"/>
            <c:spPr>
              <a:solidFill>
                <a:schemeClr val="accent4"/>
              </a:solidFill>
              <a:ln>
                <a:noFill/>
              </a:ln>
              <a:effectLst/>
            </c:spPr>
            <c:extLst>
              <c:ext xmlns:c16="http://schemas.microsoft.com/office/drawing/2014/chart" uri="{C3380CC4-5D6E-409C-BE32-E72D297353CC}">
                <c16:uniqueId val="{00000007-ED7C-417F-8D06-8EB0BE324C8C}"/>
              </c:ext>
            </c:extLst>
          </c:dPt>
          <c:val>
            <c:numLit>
              <c:formatCode>General</c:formatCode>
              <c:ptCount val="4"/>
              <c:pt idx="0">
                <c:v>0</c:v>
              </c:pt>
              <c:pt idx="1">
                <c:v>0</c:v>
              </c:pt>
              <c:pt idx="2">
                <c:v>0</c:v>
              </c:pt>
              <c:pt idx="3">
                <c:v>0</c:v>
              </c:pt>
            </c:numLit>
          </c:val>
          <c:extLst>
            <c:ext xmlns:c16="http://schemas.microsoft.com/office/drawing/2014/chart" uri="{C3380CC4-5D6E-409C-BE32-E72D297353CC}">
              <c16:uniqueId val="{00000008-ED7C-417F-8D06-8EB0BE324C8C}"/>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3.png"/><Relationship Id="rId7" Type="http://schemas.openxmlformats.org/officeDocument/2006/relationships/image" Target="../media/image6.emf"/><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5" Type="http://schemas.openxmlformats.org/officeDocument/2006/relationships/hyperlink" Target="https://youtu.be/RjGBJk30rDc" TargetMode="External"/><Relationship Id="rId15" Type="http://schemas.openxmlformats.org/officeDocument/2006/relationships/image" Target="../media/image14.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 Id="rId14"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6.xml"/><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image" Target="../media/image5.png"/><Relationship Id="rId1" Type="http://schemas.openxmlformats.org/officeDocument/2006/relationships/chart" Target="../charts/chart2.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8.xml"/><Relationship Id="rId1" Type="http://schemas.openxmlformats.org/officeDocument/2006/relationships/chart" Target="../charts/chart17.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185610</xdr:colOff>
      <xdr:row>18</xdr:row>
      <xdr:rowOff>48846</xdr:rowOff>
    </xdr:from>
    <xdr:to>
      <xdr:col>12</xdr:col>
      <xdr:colOff>621708</xdr:colOff>
      <xdr:row>18</xdr:row>
      <xdr:rowOff>1171557</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flipV="1">
          <a:off x="7651396" y="3169417"/>
          <a:ext cx="2957955" cy="1122711"/>
        </a:xfrm>
        <a:prstGeom prst="rect">
          <a:avLst/>
        </a:prstGeom>
        <a:effectLst>
          <a:outerShdw blurRad="139700" dist="76200" dir="2700000" algn="tl" rotWithShape="0">
            <a:prstClr val="black">
              <a:alpha val="40000"/>
            </a:prstClr>
          </a:outerShdw>
        </a:effectLst>
      </xdr:spPr>
    </xdr:pic>
    <xdr:clientData/>
  </xdr:twoCellAnchor>
  <xdr:twoCellAnchor editAs="oneCell">
    <xdr:from>
      <xdr:col>9</xdr:col>
      <xdr:colOff>231804</xdr:colOff>
      <xdr:row>22</xdr:row>
      <xdr:rowOff>15381</xdr:rowOff>
    </xdr:from>
    <xdr:to>
      <xdr:col>12</xdr:col>
      <xdr:colOff>635528</xdr:colOff>
      <xdr:row>22</xdr:row>
      <xdr:rowOff>1345624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97590" y="7218095"/>
          <a:ext cx="2925581" cy="1330243"/>
        </a:xfrm>
        <a:prstGeom prst="rect">
          <a:avLst/>
        </a:prstGeom>
        <a:effectLst>
          <a:outerShdw blurRad="139700" dist="76200" dir="2700000" algn="tl" rotWithShape="0">
            <a:prstClr val="black">
              <a:alpha val="40000"/>
            </a:prstClr>
          </a:outerShdw>
        </a:effectLst>
      </xdr:spPr>
    </xdr:pic>
    <xdr:clientData/>
  </xdr:twoCellAnchor>
  <xdr:twoCellAnchor editAs="oneCell">
    <xdr:from>
      <xdr:col>9</xdr:col>
      <xdr:colOff>223988</xdr:colOff>
      <xdr:row>20</xdr:row>
      <xdr:rowOff>34657</xdr:rowOff>
    </xdr:from>
    <xdr:to>
      <xdr:col>12</xdr:col>
      <xdr:colOff>50195</xdr:colOff>
      <xdr:row>20</xdr:row>
      <xdr:rowOff>1602153</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8019834" y="11469542"/>
          <a:ext cx="2380861" cy="1567496"/>
        </a:xfrm>
        <a:prstGeom prst="rect">
          <a:avLst/>
        </a:prstGeom>
        <a:effectLst>
          <a:outerShdw blurRad="139700" dist="76200" dir="2700000" algn="tl" rotWithShape="0">
            <a:prstClr val="black">
              <a:alpha val="40000"/>
            </a:prstClr>
          </a:outerShdw>
        </a:effectLst>
      </xdr:spPr>
    </xdr:pic>
    <xdr:clientData/>
  </xdr:twoCellAnchor>
  <xdr:twoCellAnchor editAs="oneCell">
    <xdr:from>
      <xdr:col>9</xdr:col>
      <xdr:colOff>239059</xdr:colOff>
      <xdr:row>27</xdr:row>
      <xdr:rowOff>22412</xdr:rowOff>
    </xdr:from>
    <xdr:to>
      <xdr:col>11</xdr:col>
      <xdr:colOff>180731</xdr:colOff>
      <xdr:row>28</xdr:row>
      <xdr:rowOff>205309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8034905" y="20313104"/>
          <a:ext cx="1695249" cy="1388420"/>
        </a:xfrm>
        <a:prstGeom prst="rect">
          <a:avLst/>
        </a:prstGeom>
        <a:effectLst>
          <a:outerShdw blurRad="139700" dist="76200" dir="2700000" algn="tl" rotWithShape="0">
            <a:prstClr val="black">
              <a:alpha val="40000"/>
            </a:prstClr>
          </a:outerShdw>
        </a:effectLst>
      </xdr:spPr>
    </xdr:pic>
    <xdr:clientData/>
  </xdr:twoCellAnchor>
  <xdr:oneCellAnchor>
    <xdr:from>
      <xdr:col>9</xdr:col>
      <xdr:colOff>593028</xdr:colOff>
      <xdr:row>24</xdr:row>
      <xdr:rowOff>1691563</xdr:rowOff>
    </xdr:from>
    <xdr:ext cx="1921295" cy="609013"/>
    <xdr:sp macro="" textlink="">
      <xdr:nvSpPr>
        <xdr:cNvPr id="8" name="Textfeld 7">
          <a:hlinkClick xmlns:r="http://schemas.openxmlformats.org/officeDocument/2006/relationships" r:id="rId5"/>
          <a:extLst>
            <a:ext uri="{FF2B5EF4-FFF2-40B4-BE49-F238E27FC236}">
              <a16:creationId xmlns:a16="http://schemas.microsoft.com/office/drawing/2014/main" id="{00000000-0008-0000-0000-000008000000}"/>
            </a:ext>
          </a:extLst>
        </xdr:cNvPr>
        <xdr:cNvSpPr txBox="1"/>
      </xdr:nvSpPr>
      <xdr:spPr>
        <a:xfrm rot="443542">
          <a:off x="8389724" y="24998824"/>
          <a:ext cx="1921295" cy="60901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de-CH" sz="1100">
              <a:solidFill>
                <a:srgbClr val="FF0000"/>
              </a:solidFill>
            </a:rPr>
            <a:t>Was ist ein Risiko?</a:t>
          </a:r>
          <a:br>
            <a:rPr lang="de-CH" sz="1100">
              <a:solidFill>
                <a:srgbClr val="FF0000"/>
              </a:solidFill>
            </a:rPr>
          </a:br>
          <a:r>
            <a:rPr lang="de-CH" sz="1100">
              <a:solidFill>
                <a:srgbClr val="FF0000"/>
              </a:solidFill>
            </a:rPr>
            <a:t>Kurzes Tutorial auf Englisch:</a:t>
          </a:r>
        </a:p>
        <a:p>
          <a:pPr algn="ctr"/>
          <a:r>
            <a:rPr lang="de-CH" sz="1100">
              <a:solidFill>
                <a:srgbClr val="FF0000"/>
              </a:solidFill>
            </a:rPr>
            <a:t>https://youtu.be/RjGBJk30rDc</a:t>
          </a:r>
        </a:p>
      </xdr:txBody>
    </xdr:sp>
    <xdr:clientData/>
  </xdr:oneCellAnchor>
  <xdr:oneCellAnchor>
    <xdr:from>
      <xdr:col>10</xdr:col>
      <xdr:colOff>608691</xdr:colOff>
      <xdr:row>50</xdr:row>
      <xdr:rowOff>158506</xdr:rowOff>
    </xdr:from>
    <xdr:ext cx="1001566" cy="200304"/>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9356750" y="32289506"/>
          <a:ext cx="1001566" cy="200304"/>
        </a:xfrm>
        <a:prstGeom prst="rect">
          <a:avLst/>
        </a:prstGeom>
      </xdr:spPr>
    </xdr:pic>
    <xdr:clientData/>
  </xdr:oneCellAnchor>
  <xdr:twoCellAnchor>
    <xdr:from>
      <xdr:col>0</xdr:col>
      <xdr:colOff>49696</xdr:colOff>
      <xdr:row>46</xdr:row>
      <xdr:rowOff>104913</xdr:rowOff>
    </xdr:from>
    <xdr:to>
      <xdr:col>11</xdr:col>
      <xdr:colOff>723347</xdr:colOff>
      <xdr:row>46</xdr:row>
      <xdr:rowOff>143565</xdr:rowOff>
    </xdr:to>
    <xdr:cxnSp macro="">
      <xdr:nvCxnSpPr>
        <xdr:cNvPr id="12" name="Gerader Verbinder 11">
          <a:extLst>
            <a:ext uri="{FF2B5EF4-FFF2-40B4-BE49-F238E27FC236}">
              <a16:creationId xmlns:a16="http://schemas.microsoft.com/office/drawing/2014/main" id="{00000000-0008-0000-0000-00000C000000}"/>
            </a:ext>
          </a:extLst>
        </xdr:cNvPr>
        <xdr:cNvCxnSpPr/>
      </xdr:nvCxnSpPr>
      <xdr:spPr>
        <a:xfrm flipV="1">
          <a:off x="49696" y="24212826"/>
          <a:ext cx="10121347" cy="38652"/>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295428</xdr:colOff>
      <xdr:row>6</xdr:row>
      <xdr:rowOff>532228</xdr:rowOff>
    </xdr:from>
    <xdr:to>
      <xdr:col>8</xdr:col>
      <xdr:colOff>233794</xdr:colOff>
      <xdr:row>7</xdr:row>
      <xdr:rowOff>26604</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5428" y="2489183"/>
          <a:ext cx="7220662" cy="4591355"/>
        </a:xfrm>
        <a:prstGeom prst="rect">
          <a:avLst/>
        </a:prstGeom>
        <a:noFill/>
        <a:effectLst>
          <a:outerShdw blurRad="139700" dist="762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614254</xdr:colOff>
      <xdr:row>6</xdr:row>
      <xdr:rowOff>124141</xdr:rowOff>
    </xdr:from>
    <xdr:to>
      <xdr:col>12</xdr:col>
      <xdr:colOff>767679</xdr:colOff>
      <xdr:row>6</xdr:row>
      <xdr:rowOff>792011</xdr:rowOff>
    </xdr:to>
    <xdr:pic>
      <xdr:nvPicPr>
        <xdr:cNvPr id="11" name="Grafik 10" descr="Home">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77254" y="2449829"/>
          <a:ext cx="1764738" cy="667870"/>
        </a:xfrm>
        <a:prstGeom prst="rect">
          <a:avLst/>
        </a:prstGeom>
        <a:noFill/>
        <a:ln>
          <a:noFill/>
        </a:ln>
      </xdr:spPr>
    </xdr:pic>
    <xdr:clientData/>
  </xdr:twoCellAnchor>
  <xdr:twoCellAnchor editAs="oneCell">
    <xdr:from>
      <xdr:col>11</xdr:col>
      <xdr:colOff>0</xdr:colOff>
      <xdr:row>6</xdr:row>
      <xdr:rowOff>0</xdr:rowOff>
    </xdr:from>
    <xdr:to>
      <xdr:col>11</xdr:col>
      <xdr:colOff>304800</xdr:colOff>
      <xdr:row>6</xdr:row>
      <xdr:rowOff>304800</xdr:rowOff>
    </xdr:to>
    <xdr:sp macro="" textlink="">
      <xdr:nvSpPr>
        <xdr:cNvPr id="1025" name="AutoShape 1" descr="Logo Inselspital - Universitätsspital Bern, zur Startseite">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9550400" y="196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425358</xdr:colOff>
      <xdr:row>5</xdr:row>
      <xdr:rowOff>292941</xdr:rowOff>
    </xdr:from>
    <xdr:to>
      <xdr:col>13</xdr:col>
      <xdr:colOff>249</xdr:colOff>
      <xdr:row>5</xdr:row>
      <xdr:rowOff>968608</xdr:rowOff>
    </xdr:to>
    <xdr:pic>
      <xdr:nvPicPr>
        <xdr:cNvPr id="13" name="Grafik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stretch>
          <a:fillRect/>
        </a:stretch>
      </xdr:blipFill>
      <xdr:spPr>
        <a:xfrm>
          <a:off x="9188358" y="1396254"/>
          <a:ext cx="1987281" cy="675667"/>
        </a:xfrm>
        <a:prstGeom prst="rect">
          <a:avLst/>
        </a:prstGeom>
      </xdr:spPr>
    </xdr:pic>
    <xdr:clientData/>
  </xdr:twoCellAnchor>
  <xdr:twoCellAnchor editAs="oneCell">
    <xdr:from>
      <xdr:col>1</xdr:col>
      <xdr:colOff>74707</xdr:colOff>
      <xdr:row>9</xdr:row>
      <xdr:rowOff>14942</xdr:rowOff>
    </xdr:from>
    <xdr:to>
      <xdr:col>5</xdr:col>
      <xdr:colOff>314740</xdr:colOff>
      <xdr:row>9</xdr:row>
      <xdr:rowOff>2592831</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9452" b="9169"/>
        <a:stretch/>
      </xdr:blipFill>
      <xdr:spPr bwMode="auto">
        <a:xfrm>
          <a:off x="372881" y="7971768"/>
          <a:ext cx="4657424" cy="2577889"/>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115955</xdr:colOff>
      <xdr:row>9</xdr:row>
      <xdr:rowOff>952014</xdr:rowOff>
    </xdr:from>
    <xdr:to>
      <xdr:col>5</xdr:col>
      <xdr:colOff>408609</xdr:colOff>
      <xdr:row>9</xdr:row>
      <xdr:rowOff>1651000</xdr:rowOff>
    </xdr:to>
    <xdr:sp macro="" textlink="">
      <xdr:nvSpPr>
        <xdr:cNvPr id="17" name="Rechteck 16">
          <a:extLst>
            <a:ext uri="{FF2B5EF4-FFF2-40B4-BE49-F238E27FC236}">
              <a16:creationId xmlns:a16="http://schemas.microsoft.com/office/drawing/2014/main" id="{00000000-0008-0000-0000-000011000000}"/>
            </a:ext>
          </a:extLst>
        </xdr:cNvPr>
        <xdr:cNvSpPr/>
      </xdr:nvSpPr>
      <xdr:spPr>
        <a:xfrm>
          <a:off x="4025346" y="9201492"/>
          <a:ext cx="1098828" cy="69898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6</xdr:col>
      <xdr:colOff>694765</xdr:colOff>
      <xdr:row>9</xdr:row>
      <xdr:rowOff>575234</xdr:rowOff>
    </xdr:from>
    <xdr:ext cx="3772647" cy="1446678"/>
    <xdr:sp macro="" textlink="">
      <xdr:nvSpPr>
        <xdr:cNvPr id="18" name="Textfeld 17">
          <a:extLst>
            <a:ext uri="{FF2B5EF4-FFF2-40B4-BE49-F238E27FC236}">
              <a16:creationId xmlns:a16="http://schemas.microsoft.com/office/drawing/2014/main" id="{00000000-0008-0000-0000-000012000000}"/>
            </a:ext>
          </a:extLst>
        </xdr:cNvPr>
        <xdr:cNvSpPr txBox="1"/>
      </xdr:nvSpPr>
      <xdr:spPr>
        <a:xfrm>
          <a:off x="6223000" y="8546352"/>
          <a:ext cx="3772647" cy="1446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solidFill>
                <a:srgbClr val="FF0000"/>
              </a:solidFill>
            </a:rPr>
            <a:t>An dieser Stelle im Prozess kommt das vorliegende Werkzeug zum Einsatz, also dann, wenn die Grundlagen für den Entscheid zur Umsetzung des</a:t>
          </a:r>
          <a:r>
            <a:rPr lang="de-CH" sz="1100" baseline="0">
              <a:solidFill>
                <a:srgbClr val="FF0000"/>
              </a:solidFill>
            </a:rPr>
            <a:t> Vorhabens bzw. die Unterlagen für die Vorabkontrolle durch die Aufsicht erstellt werden.</a:t>
          </a:r>
        </a:p>
        <a:p>
          <a:endParaRPr lang="de-CH" sz="1100" baseline="0">
            <a:solidFill>
              <a:srgbClr val="FF0000"/>
            </a:solidFill>
          </a:endParaRPr>
        </a:p>
        <a:p>
          <a:r>
            <a:rPr lang="de-CH" sz="1050" baseline="0">
              <a:solidFill>
                <a:sysClr val="windowText" lastClr="000000"/>
              </a:solidFill>
            </a:rPr>
            <a:t>Weitere Informationen zum Vorgehen finden sich im Leitfaden unter https://www.rosenthal.ch/downloads/VISCHER-Leitfaden-Public-Sector-Cloud.pdf</a:t>
          </a:r>
          <a:endParaRPr lang="de-CH" sz="1050">
            <a:solidFill>
              <a:sysClr val="windowText" lastClr="000000"/>
            </a:solidFill>
          </a:endParaRPr>
        </a:p>
      </xdr:txBody>
    </xdr:sp>
    <xdr:clientData/>
  </xdr:oneCellAnchor>
  <xdr:twoCellAnchor>
    <xdr:from>
      <xdr:col>5</xdr:col>
      <xdr:colOff>612913</xdr:colOff>
      <xdr:row>9</xdr:row>
      <xdr:rowOff>993589</xdr:rowOff>
    </xdr:from>
    <xdr:to>
      <xdr:col>6</xdr:col>
      <xdr:colOff>687294</xdr:colOff>
      <xdr:row>9</xdr:row>
      <xdr:rowOff>1209261</xdr:rowOff>
    </xdr:to>
    <xdr:cxnSp macro="">
      <xdr:nvCxnSpPr>
        <xdr:cNvPr id="20" name="Gerade Verbindung mit Pfeil 19">
          <a:extLst>
            <a:ext uri="{FF2B5EF4-FFF2-40B4-BE49-F238E27FC236}">
              <a16:creationId xmlns:a16="http://schemas.microsoft.com/office/drawing/2014/main" id="{00000000-0008-0000-0000-000014000000}"/>
            </a:ext>
          </a:extLst>
        </xdr:cNvPr>
        <xdr:cNvCxnSpPr/>
      </xdr:nvCxnSpPr>
      <xdr:spPr>
        <a:xfrm flipH="1">
          <a:off x="5328478" y="8950415"/>
          <a:ext cx="880555" cy="215672"/>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386521</xdr:colOff>
      <xdr:row>22</xdr:row>
      <xdr:rowOff>1507435</xdr:rowOff>
    </xdr:from>
    <xdr:ext cx="2319484" cy="530658"/>
    <xdr:sp macro="" textlink="">
      <xdr:nvSpPr>
        <xdr:cNvPr id="19" name="Textfeld 18">
          <a:extLst>
            <a:ext uri="{FF2B5EF4-FFF2-40B4-BE49-F238E27FC236}">
              <a16:creationId xmlns:a16="http://schemas.microsoft.com/office/drawing/2014/main" id="{00000000-0008-0000-0000-000013000000}"/>
            </a:ext>
          </a:extLst>
        </xdr:cNvPr>
        <xdr:cNvSpPr txBox="1"/>
      </xdr:nvSpPr>
      <xdr:spPr>
        <a:xfrm>
          <a:off x="8183217" y="22407218"/>
          <a:ext cx="2319484"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700"/>
            <a:t>Praxishinweis: Falls mehrere Anbieter geprüft werden sollen, kann dieses</a:t>
          </a:r>
          <a:r>
            <a:rPr lang="de-CH" sz="700" baseline="0"/>
            <a:t> Arbeitsblatt dupliziert werden. Die überlappenden Anforderungen können durch einen Schalter am Ende der Zeile ausgeblendet werden.</a:t>
          </a:r>
          <a:r>
            <a:rPr lang="de-CH" sz="700"/>
            <a:t> </a:t>
          </a:r>
        </a:p>
      </xdr:txBody>
    </xdr:sp>
    <xdr:clientData/>
  </xdr:oneCellAnchor>
  <xdr:twoCellAnchor editAs="oneCell">
    <xdr:from>
      <xdr:col>9</xdr:col>
      <xdr:colOff>242957</xdr:colOff>
      <xdr:row>24</xdr:row>
      <xdr:rowOff>5521</xdr:rowOff>
    </xdr:from>
    <xdr:to>
      <xdr:col>12</xdr:col>
      <xdr:colOff>668131</xdr:colOff>
      <xdr:row>24</xdr:row>
      <xdr:rowOff>1237217</xdr:rowOff>
    </xdr:to>
    <xdr:pic>
      <xdr:nvPicPr>
        <xdr:cNvPr id="22" name="Grafik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1"/>
        <a:stretch>
          <a:fillRect/>
        </a:stretch>
      </xdr:blipFill>
      <xdr:spPr>
        <a:xfrm>
          <a:off x="8039653" y="23312782"/>
          <a:ext cx="2976217" cy="1231696"/>
        </a:xfrm>
        <a:prstGeom prst="rect">
          <a:avLst/>
        </a:prstGeom>
        <a:effectLst>
          <a:outerShdw blurRad="139700" dist="76200" dir="2700000" algn="tl" rotWithShape="0">
            <a:prstClr val="black">
              <a:alpha val="40000"/>
            </a:prstClr>
          </a:outerShdw>
        </a:effectLst>
      </xdr:spPr>
    </xdr:pic>
    <xdr:clientData/>
  </xdr:twoCellAnchor>
  <xdr:twoCellAnchor editAs="oneCell">
    <xdr:from>
      <xdr:col>9</xdr:col>
      <xdr:colOff>530085</xdr:colOff>
      <xdr:row>20</xdr:row>
      <xdr:rowOff>1308652</xdr:rowOff>
    </xdr:from>
    <xdr:to>
      <xdr:col>12</xdr:col>
      <xdr:colOff>552699</xdr:colOff>
      <xdr:row>20</xdr:row>
      <xdr:rowOff>2330173</xdr:rowOff>
    </xdr:to>
    <xdr:pic>
      <xdr:nvPicPr>
        <xdr:cNvPr id="21" name="Grafik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2"/>
        <a:stretch>
          <a:fillRect/>
        </a:stretch>
      </xdr:blipFill>
      <xdr:spPr>
        <a:xfrm>
          <a:off x="8326781" y="18398435"/>
          <a:ext cx="2573657" cy="1021521"/>
        </a:xfrm>
        <a:prstGeom prst="rect">
          <a:avLst/>
        </a:prstGeom>
        <a:effectLst>
          <a:outerShdw blurRad="139700" dist="76200" dir="2700000" algn="tl" rotWithShape="0">
            <a:prstClr val="black">
              <a:alpha val="40000"/>
            </a:prstClr>
          </a:outerShdw>
        </a:effectLst>
      </xdr:spPr>
    </xdr:pic>
    <xdr:clientData/>
  </xdr:twoCellAnchor>
  <xdr:twoCellAnchor editAs="oneCell">
    <xdr:from>
      <xdr:col>10</xdr:col>
      <xdr:colOff>619126</xdr:colOff>
      <xdr:row>6</xdr:row>
      <xdr:rowOff>1246182</xdr:rowOff>
    </xdr:from>
    <xdr:to>
      <xdr:col>13</xdr:col>
      <xdr:colOff>952</xdr:colOff>
      <xdr:row>6</xdr:row>
      <xdr:rowOff>1869431</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3"/>
        <a:stretch>
          <a:fillRect/>
        </a:stretch>
      </xdr:blipFill>
      <xdr:spPr>
        <a:xfrm>
          <a:off x="9382126" y="3571870"/>
          <a:ext cx="1777999" cy="623249"/>
        </a:xfrm>
        <a:prstGeom prst="rect">
          <a:avLst/>
        </a:prstGeom>
      </xdr:spPr>
    </xdr:pic>
    <xdr:clientData/>
  </xdr:twoCellAnchor>
  <xdr:oneCellAnchor>
    <xdr:from>
      <xdr:col>11</xdr:col>
      <xdr:colOff>39691</xdr:colOff>
      <xdr:row>6</xdr:row>
      <xdr:rowOff>2174867</xdr:rowOff>
    </xdr:from>
    <xdr:ext cx="1302472" cy="264560"/>
    <xdr:sp macro="" textlink="">
      <xdr:nvSpPr>
        <xdr:cNvPr id="23" name="Textfeld 22">
          <a:extLst>
            <a:ext uri="{FF2B5EF4-FFF2-40B4-BE49-F238E27FC236}">
              <a16:creationId xmlns:a16="http://schemas.microsoft.com/office/drawing/2014/main" id="{00000000-0008-0000-0000-000017000000}"/>
            </a:ext>
          </a:extLst>
        </xdr:cNvPr>
        <xdr:cNvSpPr txBox="1"/>
      </xdr:nvSpPr>
      <xdr:spPr>
        <a:xfrm>
          <a:off x="9589114" y="4509713"/>
          <a:ext cx="13024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und weitere Stellen</a:t>
          </a:r>
        </a:p>
      </xdr:txBody>
    </xdr:sp>
    <xdr:clientData/>
  </xdr:oneCellAnchor>
  <xdr:twoCellAnchor editAs="oneCell">
    <xdr:from>
      <xdr:col>0</xdr:col>
      <xdr:colOff>97118</xdr:colOff>
      <xdr:row>11</xdr:row>
      <xdr:rowOff>39823</xdr:rowOff>
    </xdr:from>
    <xdr:to>
      <xdr:col>11</xdr:col>
      <xdr:colOff>379182</xdr:colOff>
      <xdr:row>11</xdr:row>
      <xdr:rowOff>3742765</xdr:rowOff>
    </xdr:to>
    <xdr:pic>
      <xdr:nvPicPr>
        <xdr:cNvPr id="24" name="Grafik 23">
          <a:extLst>
            <a:ext uri="{FF2B5EF4-FFF2-40B4-BE49-F238E27FC236}">
              <a16:creationId xmlns:a16="http://schemas.microsoft.com/office/drawing/2014/main" id="{70A70266-C89C-4755-BDAB-A6BC235CC38F}"/>
            </a:ext>
          </a:extLst>
        </xdr:cNvPr>
        <xdr:cNvPicPr>
          <a:picLocks noChangeAspect="1"/>
        </xdr:cNvPicPr>
      </xdr:nvPicPr>
      <xdr:blipFill>
        <a:blip xmlns:r="http://schemas.openxmlformats.org/officeDocument/2006/relationships" r:embed="rId14"/>
        <a:stretch>
          <a:fillRect/>
        </a:stretch>
      </xdr:blipFill>
      <xdr:spPr>
        <a:xfrm>
          <a:off x="97118" y="11551999"/>
          <a:ext cx="9836946" cy="3702942"/>
        </a:xfrm>
        <a:prstGeom prst="rect">
          <a:avLst/>
        </a:prstGeom>
      </xdr:spPr>
    </xdr:pic>
    <xdr:clientData/>
  </xdr:twoCellAnchor>
  <xdr:twoCellAnchor editAs="oneCell">
    <xdr:from>
      <xdr:col>9</xdr:col>
      <xdr:colOff>246184</xdr:colOff>
      <xdr:row>28</xdr:row>
      <xdr:rowOff>661093</xdr:rowOff>
    </xdr:from>
    <xdr:to>
      <xdr:col>12</xdr:col>
      <xdr:colOff>267726</xdr:colOff>
      <xdr:row>30</xdr:row>
      <xdr:rowOff>307521</xdr:rowOff>
    </xdr:to>
    <xdr:pic>
      <xdr:nvPicPr>
        <xdr:cNvPr id="14" name="Grafik 13">
          <a:extLst>
            <a:ext uri="{FF2B5EF4-FFF2-40B4-BE49-F238E27FC236}">
              <a16:creationId xmlns:a16="http://schemas.microsoft.com/office/drawing/2014/main" id="{F25DF5C2-A322-C30F-FD36-4306065352FE}"/>
            </a:ext>
          </a:extLst>
        </xdr:cNvPr>
        <xdr:cNvPicPr>
          <a:picLocks noChangeAspect="1"/>
        </xdr:cNvPicPr>
      </xdr:nvPicPr>
      <xdr:blipFill>
        <a:blip xmlns:r="http://schemas.openxmlformats.org/officeDocument/2006/relationships" r:embed="rId15"/>
        <a:stretch>
          <a:fillRect/>
        </a:stretch>
      </xdr:blipFill>
      <xdr:spPr>
        <a:xfrm>
          <a:off x="7895492" y="33813955"/>
          <a:ext cx="2530280" cy="924243"/>
        </a:xfrm>
        <a:prstGeom prst="rect">
          <a:avLst/>
        </a:prstGeom>
        <a:effectLst>
          <a:outerShdw blurRad="139700" dist="76200" dir="2700000" algn="tl" rotWithShape="0">
            <a:prstClr val="black">
              <a:alpha val="40000"/>
            </a:prstClr>
          </a:outerShdw>
        </a:effec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17</xdr:col>
      <xdr:colOff>1200696</xdr:colOff>
      <xdr:row>5</xdr:row>
      <xdr:rowOff>148397</xdr:rowOff>
    </xdr:from>
    <xdr:ext cx="1001566" cy="200304"/>
    <xdr:pic>
      <xdr:nvPicPr>
        <xdr:cNvPr id="2" name="Grafik 1">
          <a:extLst>
            <a:ext uri="{FF2B5EF4-FFF2-40B4-BE49-F238E27FC236}">
              <a16:creationId xmlns:a16="http://schemas.microsoft.com/office/drawing/2014/main" id="{A53F591E-6409-4870-8894-33C42C3CD1B6}"/>
            </a:ext>
          </a:extLst>
        </xdr:cNvPr>
        <xdr:cNvPicPr>
          <a:picLocks noChangeAspect="1"/>
        </xdr:cNvPicPr>
      </xdr:nvPicPr>
      <xdr:blipFill>
        <a:blip xmlns:r="http://schemas.openxmlformats.org/officeDocument/2006/relationships" r:embed="rId1"/>
        <a:stretch>
          <a:fillRect/>
        </a:stretch>
      </xdr:blipFill>
      <xdr:spPr>
        <a:xfrm>
          <a:off x="20890776" y="1474277"/>
          <a:ext cx="1001566" cy="200304"/>
        </a:xfrm>
        <a:prstGeom prst="rect">
          <a:avLst/>
        </a:prstGeom>
      </xdr:spPr>
    </xdr:pic>
    <xdr:clientData/>
  </xdr:oneCellAnchor>
  <xdr:twoCellAnchor>
    <xdr:from>
      <xdr:col>7</xdr:col>
      <xdr:colOff>140138</xdr:colOff>
      <xdr:row>10</xdr:row>
      <xdr:rowOff>455449</xdr:rowOff>
    </xdr:from>
    <xdr:to>
      <xdr:col>7</xdr:col>
      <xdr:colOff>148897</xdr:colOff>
      <xdr:row>11</xdr:row>
      <xdr:rowOff>91966</xdr:rowOff>
    </xdr:to>
    <xdr:cxnSp macro="">
      <xdr:nvCxnSpPr>
        <xdr:cNvPr id="3" name="Gerade Verbindung mit Pfeil 2">
          <a:extLst>
            <a:ext uri="{FF2B5EF4-FFF2-40B4-BE49-F238E27FC236}">
              <a16:creationId xmlns:a16="http://schemas.microsoft.com/office/drawing/2014/main" id="{D4E0BCC1-3F1C-4CFC-9782-53AA965D62B0}"/>
            </a:ext>
          </a:extLst>
        </xdr:cNvPr>
        <xdr:cNvCxnSpPr/>
      </xdr:nvCxnSpPr>
      <xdr:spPr>
        <a:xfrm>
          <a:off x="9649898" y="2695729"/>
          <a:ext cx="8759" cy="322317"/>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156140</xdr:colOff>
      <xdr:row>7</xdr:row>
      <xdr:rowOff>69059</xdr:rowOff>
    </xdr:from>
    <xdr:to>
      <xdr:col>13</xdr:col>
      <xdr:colOff>175847</xdr:colOff>
      <xdr:row>11</xdr:row>
      <xdr:rowOff>127000</xdr:rowOff>
    </xdr:to>
    <xdr:cxnSp macro="">
      <xdr:nvCxnSpPr>
        <xdr:cNvPr id="4" name="Gerade Verbindung mit Pfeil 3">
          <a:extLst>
            <a:ext uri="{FF2B5EF4-FFF2-40B4-BE49-F238E27FC236}">
              <a16:creationId xmlns:a16="http://schemas.microsoft.com/office/drawing/2014/main" id="{EDDE62AB-A36A-4581-B743-82F43B5B7AE6}"/>
            </a:ext>
          </a:extLst>
        </xdr:cNvPr>
        <xdr:cNvCxnSpPr/>
      </xdr:nvCxnSpPr>
      <xdr:spPr>
        <a:xfrm>
          <a:off x="17575460" y="1760699"/>
          <a:ext cx="19707" cy="1292381"/>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117231</xdr:colOff>
      <xdr:row>8</xdr:row>
      <xdr:rowOff>43962</xdr:rowOff>
    </xdr:from>
    <xdr:to>
      <xdr:col>14</xdr:col>
      <xdr:colOff>137746</xdr:colOff>
      <xdr:row>11</xdr:row>
      <xdr:rowOff>123092</xdr:rowOff>
    </xdr:to>
    <xdr:cxnSp macro="">
      <xdr:nvCxnSpPr>
        <xdr:cNvPr id="5" name="Gerade Verbindung mit Pfeil 4">
          <a:extLst>
            <a:ext uri="{FF2B5EF4-FFF2-40B4-BE49-F238E27FC236}">
              <a16:creationId xmlns:a16="http://schemas.microsoft.com/office/drawing/2014/main" id="{714BBEF3-AE9C-4B8F-8C5B-B1C37108F485}"/>
            </a:ext>
          </a:extLst>
        </xdr:cNvPr>
        <xdr:cNvCxnSpPr/>
      </xdr:nvCxnSpPr>
      <xdr:spPr>
        <a:xfrm>
          <a:off x="17841351" y="1918482"/>
          <a:ext cx="20515" cy="1130690"/>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628808</xdr:colOff>
      <xdr:row>8</xdr:row>
      <xdr:rowOff>66080</xdr:rowOff>
    </xdr:from>
    <xdr:to>
      <xdr:col>18</xdr:col>
      <xdr:colOff>273541</xdr:colOff>
      <xdr:row>11</xdr:row>
      <xdr:rowOff>136769</xdr:rowOff>
    </xdr:to>
    <xdr:grpSp>
      <xdr:nvGrpSpPr>
        <xdr:cNvPr id="6" name="Gruppieren 5">
          <a:extLst>
            <a:ext uri="{FF2B5EF4-FFF2-40B4-BE49-F238E27FC236}">
              <a16:creationId xmlns:a16="http://schemas.microsoft.com/office/drawing/2014/main" id="{73B703E0-C7A5-4B89-9094-0FDB00FBD25C}"/>
            </a:ext>
          </a:extLst>
        </xdr:cNvPr>
        <xdr:cNvGrpSpPr/>
      </xdr:nvGrpSpPr>
      <xdr:grpSpPr>
        <a:xfrm>
          <a:off x="19916933" y="1935363"/>
          <a:ext cx="2740358" cy="1118439"/>
          <a:chOff x="19244198" y="1487503"/>
          <a:chExt cx="2673072" cy="1125766"/>
        </a:xfrm>
      </xdr:grpSpPr>
      <xdr:cxnSp macro="">
        <xdr:nvCxnSpPr>
          <xdr:cNvPr id="7" name="Gerade Verbindung mit Pfeil 6">
            <a:extLst>
              <a:ext uri="{FF2B5EF4-FFF2-40B4-BE49-F238E27FC236}">
                <a16:creationId xmlns:a16="http://schemas.microsoft.com/office/drawing/2014/main" id="{A24D1115-4F02-4947-680B-98FB6F6CF96E}"/>
              </a:ext>
            </a:extLst>
          </xdr:cNvPr>
          <xdr:cNvCxnSpPr/>
        </xdr:nvCxnSpPr>
        <xdr:spPr>
          <a:xfrm>
            <a:off x="20658016" y="2125785"/>
            <a:ext cx="3907" cy="487484"/>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0BBD1B49-F0EB-9EDC-E6B0-C63298A3A9B4}"/>
              </a:ext>
            </a:extLst>
          </xdr:cNvPr>
          <xdr:cNvCxnSpPr/>
        </xdr:nvCxnSpPr>
        <xdr:spPr>
          <a:xfrm>
            <a:off x="21782454" y="2116993"/>
            <a:ext cx="3907" cy="487484"/>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9" name="Textfeld 8">
            <a:extLst>
              <a:ext uri="{FF2B5EF4-FFF2-40B4-BE49-F238E27FC236}">
                <a16:creationId xmlns:a16="http://schemas.microsoft.com/office/drawing/2014/main" id="{93D30C14-6CC9-1F3D-7EEF-86D0412606EC}"/>
              </a:ext>
            </a:extLst>
          </xdr:cNvPr>
          <xdr:cNvSpPr txBox="1"/>
        </xdr:nvSpPr>
        <xdr:spPr>
          <a:xfrm>
            <a:off x="19244198" y="1487503"/>
            <a:ext cx="2673072" cy="75184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CH" sz="700">
                <a:solidFill>
                  <a:schemeClr val="bg2">
                    <a:lumMod val="50000"/>
                  </a:schemeClr>
                </a:solidFill>
              </a:rPr>
              <a:t>Hier</a:t>
            </a:r>
            <a:r>
              <a:rPr lang="de-CH" sz="700" baseline="0">
                <a:solidFill>
                  <a:schemeClr val="bg2">
                    <a:lumMod val="50000"/>
                  </a:schemeClr>
                </a:solidFill>
              </a:rPr>
              <a:t> werden die Massnahmen angegeben, die noch ausstehend sind, von deren Erfüllung im Rahmen der Beurteilung der Anforderung aber ausgegangen wurde (z.B. Unterzeichnung des Vertrags mit dem Provider). Anhand der Angabe in der Spalte daneben (Wert 0 = kein Massnahme; 1 = noch umzusetzen; 2 = umgesetzt) kann später geprüft werden, ob alles umgesetzt worden ist.</a:t>
            </a:r>
            <a:endParaRPr lang="de-CH" sz="700">
              <a:solidFill>
                <a:schemeClr val="bg2">
                  <a:lumMod val="50000"/>
                </a:schemeClr>
              </a:solidFill>
            </a:endParaRPr>
          </a:p>
        </xdr:txBody>
      </xdr:sp>
    </xdr:grpSp>
    <xdr:clientData/>
  </xdr:twoCellAnchor>
  <xdr:twoCellAnchor>
    <xdr:from>
      <xdr:col>12</xdr:col>
      <xdr:colOff>213245</xdr:colOff>
      <xdr:row>8</xdr:row>
      <xdr:rowOff>137212</xdr:rowOff>
    </xdr:from>
    <xdr:to>
      <xdr:col>15</xdr:col>
      <xdr:colOff>176404</xdr:colOff>
      <xdr:row>11</xdr:row>
      <xdr:rowOff>130969</xdr:rowOff>
    </xdr:to>
    <xdr:grpSp>
      <xdr:nvGrpSpPr>
        <xdr:cNvPr id="10" name="Gruppieren 9">
          <a:extLst>
            <a:ext uri="{FF2B5EF4-FFF2-40B4-BE49-F238E27FC236}">
              <a16:creationId xmlns:a16="http://schemas.microsoft.com/office/drawing/2014/main" id="{2BA4012C-52C9-4048-8846-839D8F97F96E}"/>
            </a:ext>
          </a:extLst>
        </xdr:cNvPr>
        <xdr:cNvGrpSpPr/>
      </xdr:nvGrpSpPr>
      <xdr:grpSpPr>
        <a:xfrm>
          <a:off x="14679340" y="2006495"/>
          <a:ext cx="4237502" cy="1041507"/>
          <a:chOff x="14310245" y="1558635"/>
          <a:chExt cx="3939236" cy="1048834"/>
        </a:xfrm>
      </xdr:grpSpPr>
      <xdr:cxnSp macro="">
        <xdr:nvCxnSpPr>
          <xdr:cNvPr id="11" name="Gerade Verbindung mit Pfeil 10">
            <a:extLst>
              <a:ext uri="{FF2B5EF4-FFF2-40B4-BE49-F238E27FC236}">
                <a16:creationId xmlns:a16="http://schemas.microsoft.com/office/drawing/2014/main" id="{675FC0A6-8BAA-DC85-B307-F07D4A800E64}"/>
              </a:ext>
            </a:extLst>
          </xdr:cNvPr>
          <xdr:cNvCxnSpPr/>
        </xdr:nvCxnSpPr>
        <xdr:spPr>
          <a:xfrm flipH="1">
            <a:off x="15736094" y="2331553"/>
            <a:ext cx="1052" cy="275916"/>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12" name="Verbinder: gewinkelt 11">
            <a:extLst>
              <a:ext uri="{FF2B5EF4-FFF2-40B4-BE49-F238E27FC236}">
                <a16:creationId xmlns:a16="http://schemas.microsoft.com/office/drawing/2014/main" id="{1F07A515-386E-28FA-DAB9-2648D3856D33}"/>
              </a:ext>
            </a:extLst>
          </xdr:cNvPr>
          <xdr:cNvCxnSpPr>
            <a:stCxn id="13" idx="3"/>
          </xdr:cNvCxnSpPr>
        </xdr:nvCxnSpPr>
        <xdr:spPr>
          <a:xfrm>
            <a:off x="17061656" y="1948573"/>
            <a:ext cx="1187825" cy="643702"/>
          </a:xfrm>
          <a:prstGeom prst="bentConnector3">
            <a:avLst>
              <a:gd name="adj1" fmla="val 99925"/>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13" name="Textfeld 12">
            <a:extLst>
              <a:ext uri="{FF2B5EF4-FFF2-40B4-BE49-F238E27FC236}">
                <a16:creationId xmlns:a16="http://schemas.microsoft.com/office/drawing/2014/main" id="{3DAAB5D2-B2FA-7862-80B6-84D9AC7DA5A5}"/>
              </a:ext>
            </a:extLst>
          </xdr:cNvPr>
          <xdr:cNvSpPr txBox="1"/>
        </xdr:nvSpPr>
        <xdr:spPr>
          <a:xfrm>
            <a:off x="14310245" y="1558635"/>
            <a:ext cx="2751411" cy="767664"/>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a:solidFill>
                  <a:schemeClr val="bg2">
                    <a:lumMod val="50000"/>
                  </a:schemeClr>
                </a:solidFill>
              </a:rPr>
              <a:t>Das Feld "Restrisiko" ist nur auszufüllen, wenn die Anforderung nicht als (vollständig) "Erledigt" angegeben werden kann und daher Restrisiken verbleiben. Das</a:t>
            </a:r>
            <a:r>
              <a:rPr lang="de-CH" sz="700" baseline="0">
                <a:solidFill>
                  <a:schemeClr val="bg2">
                    <a:lumMod val="50000"/>
                  </a:schemeClr>
                </a:solidFill>
              </a:rPr>
              <a:t> Restrisiko, dass die Anforderung wider erwarten doch nicht erfüllt ist wird in der separaten Risikobeurteilung bewertet und nicht hier. Wird hier kein Text ausgefüllt oder wird die Anforderung als "erfüllt" taxiert, erscheint statt des Risikos ein "N/A".</a:t>
            </a:r>
            <a:endParaRPr lang="de-CH" sz="700">
              <a:solidFill>
                <a:schemeClr val="bg2">
                  <a:lumMod val="50000"/>
                </a:schemeClr>
              </a:solidFill>
            </a:endParaRPr>
          </a:p>
        </xdr:txBody>
      </xdr:sp>
    </xdr:grpSp>
    <xdr:clientData/>
  </xdr:twoCellAnchor>
  <xdr:twoCellAnchor>
    <xdr:from>
      <xdr:col>7</xdr:col>
      <xdr:colOff>284655</xdr:colOff>
      <xdr:row>9</xdr:row>
      <xdr:rowOff>39414</xdr:rowOff>
    </xdr:from>
    <xdr:to>
      <xdr:col>10</xdr:col>
      <xdr:colOff>2272861</xdr:colOff>
      <xdr:row>11</xdr:row>
      <xdr:rowOff>87585</xdr:rowOff>
    </xdr:to>
    <xdr:grpSp>
      <xdr:nvGrpSpPr>
        <xdr:cNvPr id="14" name="Gruppieren 13">
          <a:extLst>
            <a:ext uri="{FF2B5EF4-FFF2-40B4-BE49-F238E27FC236}">
              <a16:creationId xmlns:a16="http://schemas.microsoft.com/office/drawing/2014/main" id="{D3443A58-B831-44CD-9029-9CED6E440347}"/>
            </a:ext>
          </a:extLst>
        </xdr:cNvPr>
        <xdr:cNvGrpSpPr/>
      </xdr:nvGrpSpPr>
      <xdr:grpSpPr>
        <a:xfrm>
          <a:off x="10178750" y="2087289"/>
          <a:ext cx="2952611" cy="917329"/>
          <a:chOff x="9975732" y="1646452"/>
          <a:chExt cx="2935821" cy="917633"/>
        </a:xfrm>
      </xdr:grpSpPr>
      <xdr:cxnSp macro="">
        <xdr:nvCxnSpPr>
          <xdr:cNvPr id="15" name="Verbinder: gewinkelt 14">
            <a:extLst>
              <a:ext uri="{FF2B5EF4-FFF2-40B4-BE49-F238E27FC236}">
                <a16:creationId xmlns:a16="http://schemas.microsoft.com/office/drawing/2014/main" id="{F93C5E6A-E051-DDFB-F0CC-1ADA13B7B44E}"/>
              </a:ext>
            </a:extLst>
          </xdr:cNvPr>
          <xdr:cNvCxnSpPr>
            <a:stCxn id="19" idx="1"/>
          </xdr:cNvCxnSpPr>
        </xdr:nvCxnSpPr>
        <xdr:spPr>
          <a:xfrm rot="10800000">
            <a:off x="9975732" y="1646452"/>
            <a:ext cx="991408" cy="327945"/>
          </a:xfrm>
          <a:prstGeom prst="bentConnector3">
            <a:avLst>
              <a:gd name="adj1" fmla="val 99339"/>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16" name="Verbinder: gewinkelt 15">
            <a:extLst>
              <a:ext uri="{FF2B5EF4-FFF2-40B4-BE49-F238E27FC236}">
                <a16:creationId xmlns:a16="http://schemas.microsoft.com/office/drawing/2014/main" id="{4A997E56-7733-B99D-3D52-AD1BF0219396}"/>
              </a:ext>
            </a:extLst>
          </xdr:cNvPr>
          <xdr:cNvCxnSpPr>
            <a:stCxn id="19" idx="1"/>
          </xdr:cNvCxnSpPr>
        </xdr:nvCxnSpPr>
        <xdr:spPr>
          <a:xfrm rot="10800000">
            <a:off x="10700010" y="1650840"/>
            <a:ext cx="267131" cy="323558"/>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17" name="Verbinder: gewinkelt 16">
            <a:extLst>
              <a:ext uri="{FF2B5EF4-FFF2-40B4-BE49-F238E27FC236}">
                <a16:creationId xmlns:a16="http://schemas.microsoft.com/office/drawing/2014/main" id="{054A0359-E88C-572B-7520-AC42E9C465A4}"/>
              </a:ext>
            </a:extLst>
          </xdr:cNvPr>
          <xdr:cNvCxnSpPr>
            <a:stCxn id="19" idx="1"/>
          </xdr:cNvCxnSpPr>
        </xdr:nvCxnSpPr>
        <xdr:spPr>
          <a:xfrm rot="10800000" flipV="1">
            <a:off x="10172635" y="1974397"/>
            <a:ext cx="794506" cy="585310"/>
          </a:xfrm>
          <a:prstGeom prst="bentConnector3">
            <a:avLst>
              <a:gd name="adj1" fmla="val 9945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18" name="Verbinder: gewinkelt 17">
            <a:extLst>
              <a:ext uri="{FF2B5EF4-FFF2-40B4-BE49-F238E27FC236}">
                <a16:creationId xmlns:a16="http://schemas.microsoft.com/office/drawing/2014/main" id="{9864F13E-6E80-AC0A-5E95-94B255BA241D}"/>
              </a:ext>
            </a:extLst>
          </xdr:cNvPr>
          <xdr:cNvCxnSpPr>
            <a:stCxn id="19" idx="1"/>
          </xdr:cNvCxnSpPr>
        </xdr:nvCxnSpPr>
        <xdr:spPr>
          <a:xfrm rot="10800000" flipV="1">
            <a:off x="10481373" y="1974396"/>
            <a:ext cx="485767" cy="589689"/>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19" name="Textfeld 18">
            <a:extLst>
              <a:ext uri="{FF2B5EF4-FFF2-40B4-BE49-F238E27FC236}">
                <a16:creationId xmlns:a16="http://schemas.microsoft.com/office/drawing/2014/main" id="{92BC9F09-79E5-E62E-4FA5-57109E3DE297}"/>
              </a:ext>
            </a:extLst>
          </xdr:cNvPr>
          <xdr:cNvSpPr txBox="1"/>
        </xdr:nvSpPr>
        <xdr:spPr>
          <a:xfrm>
            <a:off x="10967140" y="1751557"/>
            <a:ext cx="1944413" cy="442309"/>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a:solidFill>
                  <a:schemeClr val="bg2">
                    <a:lumMod val="50000"/>
                  </a:schemeClr>
                </a:solidFill>
              </a:rPr>
              <a:t>Diese Zahlen in</a:t>
            </a:r>
            <a:r>
              <a:rPr lang="de-CH" sz="700" baseline="0">
                <a:solidFill>
                  <a:schemeClr val="bg2">
                    <a:lumMod val="50000"/>
                  </a:schemeClr>
                </a:solidFill>
              </a:rPr>
              <a:t> der Tabelle eingeben. Es erscheint automatisch das Symbol. Die Symbole nicht kopieren. Das kann zu Fehlern führen. </a:t>
            </a:r>
            <a:endParaRPr lang="de-CH" sz="700">
              <a:solidFill>
                <a:schemeClr val="bg2">
                  <a:lumMod val="50000"/>
                </a:schemeClr>
              </a:solidFill>
            </a:endParaRPr>
          </a:p>
        </xdr:txBody>
      </xdr:sp>
    </xdr:grpSp>
    <xdr:clientData/>
  </xdr:twoCellAnchor>
  <xdr:twoCellAnchor>
    <xdr:from>
      <xdr:col>10</xdr:col>
      <xdr:colOff>597935</xdr:colOff>
      <xdr:row>1</xdr:row>
      <xdr:rowOff>79450</xdr:rowOff>
    </xdr:from>
    <xdr:to>
      <xdr:col>10</xdr:col>
      <xdr:colOff>1516529</xdr:colOff>
      <xdr:row>5</xdr:row>
      <xdr:rowOff>22412</xdr:rowOff>
    </xdr:to>
    <xdr:graphicFrame macro="">
      <xdr:nvGraphicFramePr>
        <xdr:cNvPr id="20" name="Diagramm 19">
          <a:extLst>
            <a:ext uri="{FF2B5EF4-FFF2-40B4-BE49-F238E27FC236}">
              <a16:creationId xmlns:a16="http://schemas.microsoft.com/office/drawing/2014/main" id="{47A090CE-547E-4BA1-870F-A2A98B01F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2193681</xdr:colOff>
      <xdr:row>1</xdr:row>
      <xdr:rowOff>80979</xdr:rowOff>
    </xdr:from>
    <xdr:to>
      <xdr:col>11</xdr:col>
      <xdr:colOff>161682</xdr:colOff>
      <xdr:row>5</xdr:row>
      <xdr:rowOff>20811</xdr:rowOff>
    </xdr:to>
    <xdr:graphicFrame macro="">
      <xdr:nvGraphicFramePr>
        <xdr:cNvPr id="21" name="Diagramm 20">
          <a:extLst>
            <a:ext uri="{FF2B5EF4-FFF2-40B4-BE49-F238E27FC236}">
              <a16:creationId xmlns:a16="http://schemas.microsoft.com/office/drawing/2014/main" id="{4DEBFB7B-8FAF-468F-83CB-2C242902E2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19</xdr:col>
      <xdr:colOff>707571</xdr:colOff>
      <xdr:row>4</xdr:row>
      <xdr:rowOff>273335</xdr:rowOff>
    </xdr:from>
    <xdr:ext cx="1832430" cy="859402"/>
    <xdr:sp macro="" textlink="">
      <xdr:nvSpPr>
        <xdr:cNvPr id="22" name="Textfeld 21">
          <a:extLst>
            <a:ext uri="{FF2B5EF4-FFF2-40B4-BE49-F238E27FC236}">
              <a16:creationId xmlns:a16="http://schemas.microsoft.com/office/drawing/2014/main" id="{8CFDAF3D-8FC4-450C-9BFD-3D15ACC7FC41}"/>
            </a:ext>
          </a:extLst>
        </xdr:cNvPr>
        <xdr:cNvSpPr txBox="1"/>
      </xdr:nvSpPr>
      <xdr:spPr>
        <a:xfrm>
          <a:off x="22554111" y="1324895"/>
          <a:ext cx="1832430" cy="85940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Durch</a:t>
          </a:r>
          <a:r>
            <a:rPr lang="de-CH" sz="700" baseline="0">
              <a:solidFill>
                <a:schemeClr val="bg2">
                  <a:lumMod val="50000"/>
                </a:schemeClr>
              </a:solidFill>
            </a:rPr>
            <a:t> Umschalten auf OFF wird die Anforderung nicht mehr berücksichtigt. Das kann sinnvoll sein, wenn dieses Arbeitsblatt mehrfach für dasselbe Projekt ausgefüllt wird (z.B. pro Anbieter ein Blatt) und überlappende Anforderungen nicht mehrfach erfasst werden sollen.</a:t>
          </a:r>
          <a:endParaRPr lang="de-CH" sz="700">
            <a:solidFill>
              <a:schemeClr val="bg2">
                <a:lumMod val="50000"/>
              </a:schemeClr>
            </a:solidFill>
          </a:endParaRPr>
        </a:p>
      </xdr:txBody>
    </xdr:sp>
    <xdr:clientData/>
  </xdr:oneCellAnchor>
  <xdr:twoCellAnchor>
    <xdr:from>
      <xdr:col>19</xdr:col>
      <xdr:colOff>1623786</xdr:colOff>
      <xdr:row>9</xdr:row>
      <xdr:rowOff>98594</xdr:rowOff>
    </xdr:from>
    <xdr:to>
      <xdr:col>20</xdr:col>
      <xdr:colOff>154213</xdr:colOff>
      <xdr:row>11</xdr:row>
      <xdr:rowOff>54421</xdr:rowOff>
    </xdr:to>
    <xdr:cxnSp macro="">
      <xdr:nvCxnSpPr>
        <xdr:cNvPr id="23" name="Verbinder: gewinkelt 22">
          <a:extLst>
            <a:ext uri="{FF2B5EF4-FFF2-40B4-BE49-F238E27FC236}">
              <a16:creationId xmlns:a16="http://schemas.microsoft.com/office/drawing/2014/main" id="{25F2605F-2F52-4701-9758-7D035BCCA60F}"/>
            </a:ext>
          </a:extLst>
        </xdr:cNvPr>
        <xdr:cNvCxnSpPr>
          <a:stCxn id="22" idx="2"/>
        </xdr:cNvCxnSpPr>
      </xdr:nvCxnSpPr>
      <xdr:spPr>
        <a:xfrm rot="16200000" flipH="1">
          <a:off x="23249116" y="2377204"/>
          <a:ext cx="824507" cy="382087"/>
        </a:xfrm>
        <a:prstGeom prst="bentConnector3">
          <a:avLst>
            <a:gd name="adj1" fmla="val 50000"/>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161684</xdr:colOff>
      <xdr:row>3</xdr:row>
      <xdr:rowOff>165754</xdr:rowOff>
    </xdr:from>
    <xdr:ext cx="1369787" cy="311496"/>
    <xdr:sp macro="" textlink="">
      <xdr:nvSpPr>
        <xdr:cNvPr id="24" name="Textfeld 23">
          <a:extLst>
            <a:ext uri="{FF2B5EF4-FFF2-40B4-BE49-F238E27FC236}">
              <a16:creationId xmlns:a16="http://schemas.microsoft.com/office/drawing/2014/main" id="{2247B13A-2ACF-41C9-ACD5-23726F39571E}"/>
            </a:ext>
          </a:extLst>
        </xdr:cNvPr>
        <xdr:cNvSpPr txBox="1"/>
      </xdr:nvSpPr>
      <xdr:spPr>
        <a:xfrm>
          <a:off x="7796924" y="1072534"/>
          <a:ext cx="1369787"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Pro Anbieter</a:t>
          </a:r>
          <a:r>
            <a:rPr lang="de-CH" sz="700" baseline="0">
              <a:solidFill>
                <a:schemeClr val="bg2">
                  <a:lumMod val="50000"/>
                </a:schemeClr>
              </a:solidFill>
            </a:rPr>
            <a:t> ein Blatt ausfüllen (vgl.  in diesem Fall Spalte U)</a:t>
          </a:r>
          <a:endParaRPr lang="de-CH" sz="700">
            <a:solidFill>
              <a:schemeClr val="bg2">
                <a:lumMod val="50000"/>
              </a:schemeClr>
            </a:solidFill>
          </a:endParaRPr>
        </a:p>
      </xdr:txBody>
    </xdr:sp>
    <xdr:clientData/>
  </xdr:oneCellAnchor>
  <xdr:twoCellAnchor>
    <xdr:from>
      <xdr:col>5</xdr:col>
      <xdr:colOff>112061</xdr:colOff>
      <xdr:row>3</xdr:row>
      <xdr:rowOff>74704</xdr:rowOff>
    </xdr:from>
    <xdr:to>
      <xdr:col>5</xdr:col>
      <xdr:colOff>846578</xdr:colOff>
      <xdr:row>3</xdr:row>
      <xdr:rowOff>165754</xdr:rowOff>
    </xdr:to>
    <xdr:cxnSp macro="">
      <xdr:nvCxnSpPr>
        <xdr:cNvPr id="25" name="Verbinder: gewinkelt 24">
          <a:extLst>
            <a:ext uri="{FF2B5EF4-FFF2-40B4-BE49-F238E27FC236}">
              <a16:creationId xmlns:a16="http://schemas.microsoft.com/office/drawing/2014/main" id="{7D127956-F1AC-4B99-893E-A3C84A864FCC}"/>
            </a:ext>
          </a:extLst>
        </xdr:cNvPr>
        <xdr:cNvCxnSpPr>
          <a:stCxn id="24" idx="0"/>
        </xdr:cNvCxnSpPr>
      </xdr:nvCxnSpPr>
      <xdr:spPr>
        <a:xfrm rot="16200000" flipV="1">
          <a:off x="8069035" y="659750"/>
          <a:ext cx="91050" cy="734517"/>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30202</xdr:colOff>
      <xdr:row>10</xdr:row>
      <xdr:rowOff>126414</xdr:rowOff>
    </xdr:from>
    <xdr:ext cx="1369787" cy="201915"/>
    <xdr:sp macro="" textlink="">
      <xdr:nvSpPr>
        <xdr:cNvPr id="26" name="Textfeld 25">
          <a:extLst>
            <a:ext uri="{FF2B5EF4-FFF2-40B4-BE49-F238E27FC236}">
              <a16:creationId xmlns:a16="http://schemas.microsoft.com/office/drawing/2014/main" id="{8DBA8C24-9B8B-4B43-A502-D9AA89DDBA57}"/>
            </a:ext>
          </a:extLst>
        </xdr:cNvPr>
        <xdr:cNvSpPr txBox="1"/>
      </xdr:nvSpPr>
      <xdr:spPr>
        <a:xfrm>
          <a:off x="21876742" y="2366694"/>
          <a:ext cx="1369787" cy="2019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Wird nicht gedruckt</a:t>
          </a:r>
        </a:p>
      </xdr:txBody>
    </xdr:sp>
    <xdr:clientData/>
  </xdr:oneCellAnchor>
  <xdr:twoCellAnchor>
    <xdr:from>
      <xdr:col>19</xdr:col>
      <xdr:colOff>763284</xdr:colOff>
      <xdr:row>10</xdr:row>
      <xdr:rowOff>335020</xdr:rowOff>
    </xdr:from>
    <xdr:to>
      <xdr:col>19</xdr:col>
      <xdr:colOff>767198</xdr:colOff>
      <xdr:row>11</xdr:row>
      <xdr:rowOff>137699</xdr:rowOff>
    </xdr:to>
    <xdr:cxnSp macro="">
      <xdr:nvCxnSpPr>
        <xdr:cNvPr id="27" name="Gerade Verbindung mit Pfeil 26">
          <a:extLst>
            <a:ext uri="{FF2B5EF4-FFF2-40B4-BE49-F238E27FC236}">
              <a16:creationId xmlns:a16="http://schemas.microsoft.com/office/drawing/2014/main" id="{ED5BA522-D2D6-4C27-AC49-A7EAE040A4A7}"/>
            </a:ext>
          </a:extLst>
        </xdr:cNvPr>
        <xdr:cNvCxnSpPr/>
      </xdr:nvCxnSpPr>
      <xdr:spPr>
        <a:xfrm>
          <a:off x="22609824" y="2575300"/>
          <a:ext cx="3914" cy="488479"/>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222997</xdr:colOff>
      <xdr:row>0</xdr:row>
      <xdr:rowOff>315631</xdr:rowOff>
    </xdr:from>
    <xdr:to>
      <xdr:col>19</xdr:col>
      <xdr:colOff>1933389</xdr:colOff>
      <xdr:row>6</xdr:row>
      <xdr:rowOff>1249081</xdr:rowOff>
    </xdr:to>
    <xdr:graphicFrame macro="">
      <xdr:nvGraphicFramePr>
        <xdr:cNvPr id="2" name="Diagramm 1">
          <a:extLst>
            <a:ext uri="{FF2B5EF4-FFF2-40B4-BE49-F238E27FC236}">
              <a16:creationId xmlns:a16="http://schemas.microsoft.com/office/drawing/2014/main" id="{7A9A54D4-E913-4B17-9C77-65F9E8D78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314901</xdr:colOff>
      <xdr:row>0</xdr:row>
      <xdr:rowOff>314383</xdr:rowOff>
    </xdr:from>
    <xdr:to>
      <xdr:col>17</xdr:col>
      <xdr:colOff>276429</xdr:colOff>
      <xdr:row>6</xdr:row>
      <xdr:rowOff>1139883</xdr:rowOff>
    </xdr:to>
    <xdr:graphicFrame macro="">
      <xdr:nvGraphicFramePr>
        <xdr:cNvPr id="3" name="Diagramm 2">
          <a:extLst>
            <a:ext uri="{FF2B5EF4-FFF2-40B4-BE49-F238E27FC236}">
              <a16:creationId xmlns:a16="http://schemas.microsoft.com/office/drawing/2014/main" id="{DB0C420D-13DD-4AA5-9D4D-3CE3FFC89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23</xdr:col>
      <xdr:colOff>1465090</xdr:colOff>
      <xdr:row>6</xdr:row>
      <xdr:rowOff>1642461</xdr:rowOff>
    </xdr:from>
    <xdr:ext cx="1001566" cy="200304"/>
    <xdr:pic>
      <xdr:nvPicPr>
        <xdr:cNvPr id="4" name="Grafik 3">
          <a:extLst>
            <a:ext uri="{FF2B5EF4-FFF2-40B4-BE49-F238E27FC236}">
              <a16:creationId xmlns:a16="http://schemas.microsoft.com/office/drawing/2014/main" id="{968D5E9D-B8CE-4991-B968-08830A13BF90}"/>
            </a:ext>
          </a:extLst>
        </xdr:cNvPr>
        <xdr:cNvPicPr>
          <a:picLocks noChangeAspect="1"/>
        </xdr:cNvPicPr>
      </xdr:nvPicPr>
      <xdr:blipFill>
        <a:blip xmlns:r="http://schemas.openxmlformats.org/officeDocument/2006/relationships" r:embed="rId3"/>
        <a:stretch>
          <a:fillRect/>
        </a:stretch>
      </xdr:blipFill>
      <xdr:spPr>
        <a:xfrm>
          <a:off x="28081750" y="3082641"/>
          <a:ext cx="1001566" cy="200304"/>
        </a:xfrm>
        <a:prstGeom prst="rect">
          <a:avLst/>
        </a:prstGeom>
      </xdr:spPr>
    </xdr:pic>
    <xdr:clientData/>
  </xdr:oneCellAnchor>
  <xdr:twoCellAnchor>
    <xdr:from>
      <xdr:col>14</xdr:col>
      <xdr:colOff>74706</xdr:colOff>
      <xdr:row>92</xdr:row>
      <xdr:rowOff>179294</xdr:rowOff>
    </xdr:from>
    <xdr:to>
      <xdr:col>15</xdr:col>
      <xdr:colOff>44293</xdr:colOff>
      <xdr:row>100</xdr:row>
      <xdr:rowOff>156883</xdr:rowOff>
    </xdr:to>
    <xdr:sp macro="" textlink="">
      <xdr:nvSpPr>
        <xdr:cNvPr id="5" name="Geschweifte Klammer rechts 4">
          <a:extLst>
            <a:ext uri="{FF2B5EF4-FFF2-40B4-BE49-F238E27FC236}">
              <a16:creationId xmlns:a16="http://schemas.microsoft.com/office/drawing/2014/main" id="{840363CB-A9F6-463E-A14F-3C444D57BED9}"/>
            </a:ext>
          </a:extLst>
        </xdr:cNvPr>
        <xdr:cNvSpPr/>
      </xdr:nvSpPr>
      <xdr:spPr>
        <a:xfrm>
          <a:off x="19040886" y="82018094"/>
          <a:ext cx="594427" cy="154730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15</xdr:col>
      <xdr:colOff>182656</xdr:colOff>
      <xdr:row>96</xdr:row>
      <xdr:rowOff>52295</xdr:rowOff>
    </xdr:from>
    <xdr:ext cx="2361929" cy="264560"/>
    <xdr:sp macro="" textlink="">
      <xdr:nvSpPr>
        <xdr:cNvPr id="6" name="Textfeld 5">
          <a:extLst>
            <a:ext uri="{FF2B5EF4-FFF2-40B4-BE49-F238E27FC236}">
              <a16:creationId xmlns:a16="http://schemas.microsoft.com/office/drawing/2014/main" id="{074E9893-8EB7-421C-9824-69F2480AD0C4}"/>
            </a:ext>
          </a:extLst>
        </xdr:cNvPr>
        <xdr:cNvSpPr txBox="1"/>
      </xdr:nvSpPr>
      <xdr:spPr>
        <a:xfrm>
          <a:off x="19773676" y="82668335"/>
          <a:ext cx="2361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1"/>
            <a:t>Risikomatrix für betroffene Personen</a:t>
          </a:r>
        </a:p>
      </xdr:txBody>
    </xdr:sp>
    <xdr:clientData/>
  </xdr:oneCellAnchor>
  <xdr:twoCellAnchor>
    <xdr:from>
      <xdr:col>14</xdr:col>
      <xdr:colOff>89647</xdr:colOff>
      <xdr:row>82</xdr:row>
      <xdr:rowOff>164353</xdr:rowOff>
    </xdr:from>
    <xdr:to>
      <xdr:col>15</xdr:col>
      <xdr:colOff>50800</xdr:colOff>
      <xdr:row>91</xdr:row>
      <xdr:rowOff>7470</xdr:rowOff>
    </xdr:to>
    <xdr:sp macro="" textlink="">
      <xdr:nvSpPr>
        <xdr:cNvPr id="7" name="Geschweifte Klammer rechts 6">
          <a:extLst>
            <a:ext uri="{FF2B5EF4-FFF2-40B4-BE49-F238E27FC236}">
              <a16:creationId xmlns:a16="http://schemas.microsoft.com/office/drawing/2014/main" id="{656BD260-C7EE-476A-87B1-93E8AA89AAAF}"/>
            </a:ext>
          </a:extLst>
        </xdr:cNvPr>
        <xdr:cNvSpPr/>
      </xdr:nvSpPr>
      <xdr:spPr>
        <a:xfrm>
          <a:off x="19055827" y="80067673"/>
          <a:ext cx="585993" cy="159571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15</xdr:col>
      <xdr:colOff>178174</xdr:colOff>
      <xdr:row>86</xdr:row>
      <xdr:rowOff>32872</xdr:rowOff>
    </xdr:from>
    <xdr:ext cx="1976631" cy="264560"/>
    <xdr:sp macro="" textlink="">
      <xdr:nvSpPr>
        <xdr:cNvPr id="8" name="Textfeld 7">
          <a:extLst>
            <a:ext uri="{FF2B5EF4-FFF2-40B4-BE49-F238E27FC236}">
              <a16:creationId xmlns:a16="http://schemas.microsoft.com/office/drawing/2014/main" id="{B588CE86-2D27-4A4E-8B77-00B4935A18A3}"/>
            </a:ext>
          </a:extLst>
        </xdr:cNvPr>
        <xdr:cNvSpPr txBox="1"/>
      </xdr:nvSpPr>
      <xdr:spPr>
        <a:xfrm>
          <a:off x="19769194" y="80713432"/>
          <a:ext cx="19766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1"/>
            <a:t>Risikomatrix für die Institution</a:t>
          </a:r>
        </a:p>
      </xdr:txBody>
    </xdr:sp>
    <xdr:clientData/>
  </xdr:oneCellAnchor>
  <xdr:twoCellAnchor>
    <xdr:from>
      <xdr:col>30</xdr:col>
      <xdr:colOff>0</xdr:colOff>
      <xdr:row>81</xdr:row>
      <xdr:rowOff>0</xdr:rowOff>
    </xdr:from>
    <xdr:to>
      <xdr:col>41</xdr:col>
      <xdr:colOff>22412</xdr:colOff>
      <xdr:row>89</xdr:row>
      <xdr:rowOff>59766</xdr:rowOff>
    </xdr:to>
    <xdr:sp macro="" textlink="">
      <xdr:nvSpPr>
        <xdr:cNvPr id="9" name="Textfeld 8">
          <a:extLst>
            <a:ext uri="{FF2B5EF4-FFF2-40B4-BE49-F238E27FC236}">
              <a16:creationId xmlns:a16="http://schemas.microsoft.com/office/drawing/2014/main" id="{5F1B714F-CE46-4415-816A-A333258ED1C0}"/>
            </a:ext>
          </a:extLst>
        </xdr:cNvPr>
        <xdr:cNvSpPr txBox="1"/>
      </xdr:nvSpPr>
      <xdr:spPr>
        <a:xfrm>
          <a:off x="31142940" y="79720440"/>
          <a:ext cx="4769672" cy="1629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t>Wie</a:t>
          </a:r>
          <a:r>
            <a:rPr lang="de-CH" sz="1000" baseline="0"/>
            <a:t> </a:t>
          </a:r>
          <a:r>
            <a:rPr lang="de-CH" sz="1000"/>
            <a:t>"Delphi"</a:t>
          </a:r>
          <a:r>
            <a:rPr lang="de-CH" sz="1000" baseline="0"/>
            <a:t> anzuwenden ist:</a:t>
          </a:r>
          <a:endParaRPr lang="de-CH" sz="1000"/>
        </a:p>
        <a:p>
          <a:endParaRPr lang="de-CH" sz="1000"/>
        </a:p>
        <a:p>
          <a:pPr indent="-108000"/>
          <a:r>
            <a:rPr lang="de-CH" sz="1000"/>
            <a:t>1. Die Anzahl Teilnehmer im betreffenden Feld eintragen.</a:t>
          </a:r>
        </a:p>
        <a:p>
          <a:pPr indent="-108000"/>
          <a:r>
            <a:rPr lang="de-CH" sz="1000"/>
            <a:t>2.</a:t>
          </a:r>
          <a:r>
            <a:rPr lang="de-CH" sz="1000" baseline="0"/>
            <a:t> </a:t>
          </a:r>
          <a:r>
            <a:rPr lang="de-CH" sz="1000"/>
            <a:t>Jeder Teilnehmer denkt sich einen für ihn oder sie passenden Wert aus</a:t>
          </a:r>
          <a:r>
            <a:rPr lang="de-CH" sz="1000" baseline="0"/>
            <a:t>.</a:t>
          </a:r>
        </a:p>
        <a:p>
          <a:pPr indent="-108000"/>
          <a:r>
            <a:rPr lang="de-CH" sz="1000" baseline="0"/>
            <a:t>3. Die Nummer jedes Teilnehmers wir in die Spalten AB-AF eingefügt; nicht diskutieren.</a:t>
          </a:r>
        </a:p>
        <a:p>
          <a:pPr indent="-108000"/>
          <a:r>
            <a:rPr lang="de-CH" sz="1000" baseline="0"/>
            <a:t>4. Wenn das getan ist, die Werte diskutieren.</a:t>
          </a:r>
        </a:p>
        <a:p>
          <a:pPr indent="-108000"/>
          <a:r>
            <a:rPr lang="de-CH" sz="1000" baseline="0"/>
            <a:t>5. Jeder Teilnehmer denkt sich nochmals einen für ihn oder sie passenden Wert aus.</a:t>
          </a:r>
        </a:p>
        <a:p>
          <a:pPr indent="-108000"/>
          <a:r>
            <a:rPr lang="de-CH" sz="1000" baseline="0"/>
            <a:t>6. Die Werte werden in die Spalten AG-AK eingetragen. Der Mittelwert ist zu verwenden.</a:t>
          </a:r>
        </a:p>
      </xdr:txBody>
    </xdr:sp>
    <xdr:clientData/>
  </xdr:twoCellAnchor>
  <xdr:twoCellAnchor>
    <xdr:from>
      <xdr:col>6</xdr:col>
      <xdr:colOff>471714</xdr:colOff>
      <xdr:row>6</xdr:row>
      <xdr:rowOff>1002783</xdr:rowOff>
    </xdr:from>
    <xdr:to>
      <xdr:col>8</xdr:col>
      <xdr:colOff>2051476</xdr:colOff>
      <xdr:row>7</xdr:row>
      <xdr:rowOff>90714</xdr:rowOff>
    </xdr:to>
    <xdr:cxnSp macro="">
      <xdr:nvCxnSpPr>
        <xdr:cNvPr id="10" name="Verbinder: gewinkelt 9">
          <a:extLst>
            <a:ext uri="{FF2B5EF4-FFF2-40B4-BE49-F238E27FC236}">
              <a16:creationId xmlns:a16="http://schemas.microsoft.com/office/drawing/2014/main" id="{155520BE-517B-407C-91E9-7A6865B02DBC}"/>
            </a:ext>
          </a:extLst>
        </xdr:cNvPr>
        <xdr:cNvCxnSpPr>
          <a:endCxn id="11" idx="1"/>
        </xdr:cNvCxnSpPr>
      </xdr:nvCxnSpPr>
      <xdr:spPr>
        <a:xfrm flipV="1">
          <a:off x="10865394" y="2442963"/>
          <a:ext cx="4993522" cy="871011"/>
        </a:xfrm>
        <a:prstGeom prst="bentConnector3">
          <a:avLst>
            <a:gd name="adj1" fmla="val -77"/>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2051476</xdr:colOff>
      <xdr:row>6</xdr:row>
      <xdr:rowOff>878357</xdr:rowOff>
    </xdr:from>
    <xdr:ext cx="4707379" cy="248851"/>
    <xdr:sp macro="" textlink="">
      <xdr:nvSpPr>
        <xdr:cNvPr id="11" name="Textfeld 10">
          <a:extLst>
            <a:ext uri="{FF2B5EF4-FFF2-40B4-BE49-F238E27FC236}">
              <a16:creationId xmlns:a16="http://schemas.microsoft.com/office/drawing/2014/main" id="{5CD21F44-4D93-4A9E-BF1F-539F20475DF6}"/>
            </a:ext>
          </a:extLst>
        </xdr:cNvPr>
        <xdr:cNvSpPr txBox="1"/>
      </xdr:nvSpPr>
      <xdr:spPr>
        <a:xfrm>
          <a:off x="15858916" y="2318537"/>
          <a:ext cx="470737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chemeClr val="bg2">
                  <a:lumMod val="50000"/>
                </a:schemeClr>
              </a:solidFill>
            </a:rPr>
            <a:t>Falls die Ursache eintritt, mit welchen Höchstfolgen ist wie wahrscheinlich zu rechnen?</a:t>
          </a:r>
        </a:p>
      </xdr:txBody>
    </xdr:sp>
    <xdr:clientData/>
  </xdr:oneCellAnchor>
  <xdr:twoCellAnchor>
    <xdr:from>
      <xdr:col>9</xdr:col>
      <xdr:colOff>32905</xdr:colOff>
      <xdr:row>6</xdr:row>
      <xdr:rowOff>1160246</xdr:rowOff>
    </xdr:from>
    <xdr:to>
      <xdr:col>11</xdr:col>
      <xdr:colOff>5187</xdr:colOff>
      <xdr:row>6</xdr:row>
      <xdr:rowOff>1357683</xdr:rowOff>
    </xdr:to>
    <xdr:sp macro="" textlink="">
      <xdr:nvSpPr>
        <xdr:cNvPr id="12" name="Geschweifte Klammer rechts 11">
          <a:extLst>
            <a:ext uri="{FF2B5EF4-FFF2-40B4-BE49-F238E27FC236}">
              <a16:creationId xmlns:a16="http://schemas.microsoft.com/office/drawing/2014/main" id="{A0D85441-A7ED-477A-AF90-F940B3D9114E}"/>
            </a:ext>
          </a:extLst>
        </xdr:cNvPr>
        <xdr:cNvSpPr/>
      </xdr:nvSpPr>
      <xdr:spPr>
        <a:xfrm rot="16200000">
          <a:off x="16650037" y="2114834"/>
          <a:ext cx="197437" cy="1168622"/>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14</xdr:col>
      <xdr:colOff>31624</xdr:colOff>
      <xdr:row>6</xdr:row>
      <xdr:rowOff>1145092</xdr:rowOff>
    </xdr:from>
    <xdr:to>
      <xdr:col>15</xdr:col>
      <xdr:colOff>544138</xdr:colOff>
      <xdr:row>6</xdr:row>
      <xdr:rowOff>1342529</xdr:rowOff>
    </xdr:to>
    <xdr:sp macro="" textlink="">
      <xdr:nvSpPr>
        <xdr:cNvPr id="13" name="Geschweifte Klammer rechts 12">
          <a:extLst>
            <a:ext uri="{FF2B5EF4-FFF2-40B4-BE49-F238E27FC236}">
              <a16:creationId xmlns:a16="http://schemas.microsoft.com/office/drawing/2014/main" id="{C102AE4B-7FCA-412B-BF88-900E9D6AAF77}"/>
            </a:ext>
          </a:extLst>
        </xdr:cNvPr>
        <xdr:cNvSpPr/>
      </xdr:nvSpPr>
      <xdr:spPr>
        <a:xfrm rot="16200000">
          <a:off x="19467762" y="2115314"/>
          <a:ext cx="197437" cy="1137354"/>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6</xdr:col>
      <xdr:colOff>478064</xdr:colOff>
      <xdr:row>6</xdr:row>
      <xdr:rowOff>1063414</xdr:rowOff>
    </xdr:from>
    <xdr:ext cx="1437188" cy="514949"/>
    <xdr:sp macro="" textlink="">
      <xdr:nvSpPr>
        <xdr:cNvPr id="14" name="Textfeld 13">
          <a:extLst>
            <a:ext uri="{FF2B5EF4-FFF2-40B4-BE49-F238E27FC236}">
              <a16:creationId xmlns:a16="http://schemas.microsoft.com/office/drawing/2014/main" id="{F50EF1C5-A420-4AAE-8D11-373D46DDE6BF}"/>
            </a:ext>
          </a:extLst>
        </xdr:cNvPr>
        <xdr:cNvSpPr txBox="1"/>
      </xdr:nvSpPr>
      <xdr:spPr>
        <a:xfrm>
          <a:off x="10871744" y="2503594"/>
          <a:ext cx="1437188"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Wahrscheinlichkeit</a:t>
          </a:r>
          <a:r>
            <a:rPr lang="de-CH" sz="900" baseline="0">
              <a:solidFill>
                <a:schemeClr val="bg2">
                  <a:lumMod val="50000"/>
                </a:schemeClr>
              </a:solidFill>
            </a:rPr>
            <a:t> </a:t>
          </a:r>
          <a:br>
            <a:rPr lang="de-CH" sz="900" baseline="0">
              <a:solidFill>
                <a:schemeClr val="bg2">
                  <a:lumMod val="50000"/>
                </a:schemeClr>
              </a:solidFill>
            </a:rPr>
          </a:br>
          <a:r>
            <a:rPr lang="de-CH" sz="900" baseline="0">
              <a:solidFill>
                <a:schemeClr val="bg2">
                  <a:lumMod val="50000"/>
                </a:schemeClr>
              </a:solidFill>
            </a:rPr>
            <a:t>des Ursacheneintritts</a:t>
          </a:r>
        </a:p>
        <a:p>
          <a:r>
            <a:rPr lang="de-CH" sz="900" baseline="0">
              <a:solidFill>
                <a:schemeClr val="bg2">
                  <a:lumMod val="50000"/>
                </a:schemeClr>
              </a:solidFill>
            </a:rPr>
            <a:t>in der Beurteilungsperiode</a:t>
          </a:r>
          <a:endParaRPr lang="de-CH" sz="900">
            <a:solidFill>
              <a:schemeClr val="bg2">
                <a:lumMod val="50000"/>
              </a:schemeClr>
            </a:solidFill>
          </a:endParaRPr>
        </a:p>
      </xdr:txBody>
    </xdr:sp>
    <xdr:clientData/>
  </xdr:oneCellAnchor>
  <xdr:oneCellAnchor>
    <xdr:from>
      <xdr:col>12</xdr:col>
      <xdr:colOff>97118</xdr:colOff>
      <xdr:row>6</xdr:row>
      <xdr:rowOff>335321</xdr:rowOff>
    </xdr:from>
    <xdr:ext cx="4220883" cy="248851"/>
    <xdr:sp macro="" textlink="">
      <xdr:nvSpPr>
        <xdr:cNvPr id="15" name="Textfeld 14">
          <a:extLst>
            <a:ext uri="{FF2B5EF4-FFF2-40B4-BE49-F238E27FC236}">
              <a16:creationId xmlns:a16="http://schemas.microsoft.com/office/drawing/2014/main" id="{5063D01F-87A8-4CB3-93FC-2050E1DF7A3A}"/>
            </a:ext>
          </a:extLst>
        </xdr:cNvPr>
        <xdr:cNvSpPr txBox="1"/>
      </xdr:nvSpPr>
      <xdr:spPr>
        <a:xfrm>
          <a:off x="17897438" y="1775501"/>
          <a:ext cx="42208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Verbessert sich die Risikolage gegenüber dem Status Quo insgesamt?</a:t>
          </a:r>
        </a:p>
      </xdr:txBody>
    </xdr:sp>
    <xdr:clientData/>
  </xdr:oneCellAnchor>
  <xdr:twoCellAnchor>
    <xdr:from>
      <xdr:col>13</xdr:col>
      <xdr:colOff>37975</xdr:colOff>
      <xdr:row>6</xdr:row>
      <xdr:rowOff>576706</xdr:rowOff>
    </xdr:from>
    <xdr:to>
      <xdr:col>13</xdr:col>
      <xdr:colOff>647703</xdr:colOff>
      <xdr:row>6</xdr:row>
      <xdr:rowOff>759914</xdr:rowOff>
    </xdr:to>
    <xdr:sp macro="" textlink="">
      <xdr:nvSpPr>
        <xdr:cNvPr id="16" name="Geschweifte Klammer rechts 15">
          <a:extLst>
            <a:ext uri="{FF2B5EF4-FFF2-40B4-BE49-F238E27FC236}">
              <a16:creationId xmlns:a16="http://schemas.microsoft.com/office/drawing/2014/main" id="{AA13E961-E5E5-47B4-B7FC-CA64A4EE7AB7}"/>
            </a:ext>
          </a:extLst>
        </xdr:cNvPr>
        <xdr:cNvSpPr/>
      </xdr:nvSpPr>
      <xdr:spPr>
        <a:xfrm rot="16200000">
          <a:off x="18569715" y="1803626"/>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18</xdr:col>
      <xdr:colOff>37068</xdr:colOff>
      <xdr:row>6</xdr:row>
      <xdr:rowOff>582149</xdr:rowOff>
    </xdr:from>
    <xdr:to>
      <xdr:col>18</xdr:col>
      <xdr:colOff>646796</xdr:colOff>
      <xdr:row>6</xdr:row>
      <xdr:rowOff>765357</xdr:rowOff>
    </xdr:to>
    <xdr:sp macro="" textlink="">
      <xdr:nvSpPr>
        <xdr:cNvPr id="17" name="Geschweifte Klammer rechts 16">
          <a:extLst>
            <a:ext uri="{FF2B5EF4-FFF2-40B4-BE49-F238E27FC236}">
              <a16:creationId xmlns:a16="http://schemas.microsoft.com/office/drawing/2014/main" id="{24B5E46A-A52A-4591-AC1F-64447AEF8856}"/>
            </a:ext>
          </a:extLst>
        </xdr:cNvPr>
        <xdr:cNvSpPr/>
      </xdr:nvSpPr>
      <xdr:spPr>
        <a:xfrm rot="16200000">
          <a:off x="21350108" y="1809069"/>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20</xdr:col>
      <xdr:colOff>652111</xdr:colOff>
      <xdr:row>6</xdr:row>
      <xdr:rowOff>1527927</xdr:rowOff>
    </xdr:from>
    <xdr:to>
      <xdr:col>22</xdr:col>
      <xdr:colOff>752929</xdr:colOff>
      <xdr:row>6</xdr:row>
      <xdr:rowOff>1736766</xdr:rowOff>
    </xdr:to>
    <xdr:sp macro="" textlink="">
      <xdr:nvSpPr>
        <xdr:cNvPr id="18" name="Geschweifte Klammer rechts 17">
          <a:extLst>
            <a:ext uri="{FF2B5EF4-FFF2-40B4-BE49-F238E27FC236}">
              <a16:creationId xmlns:a16="http://schemas.microsoft.com/office/drawing/2014/main" id="{6BA8D2CC-4EA9-436F-B54A-30AD1FF24403}"/>
            </a:ext>
          </a:extLst>
        </xdr:cNvPr>
        <xdr:cNvSpPr/>
      </xdr:nvSpPr>
      <xdr:spPr>
        <a:xfrm rot="16200000">
          <a:off x="25336430" y="1943888"/>
          <a:ext cx="208839" cy="225727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20</xdr:col>
      <xdr:colOff>396737</xdr:colOff>
      <xdr:row>6</xdr:row>
      <xdr:rowOff>1258614</xdr:rowOff>
    </xdr:from>
    <xdr:ext cx="2872921" cy="248851"/>
    <xdr:sp macro="" textlink="">
      <xdr:nvSpPr>
        <xdr:cNvPr id="19" name="Textfeld 18">
          <a:extLst>
            <a:ext uri="{FF2B5EF4-FFF2-40B4-BE49-F238E27FC236}">
              <a16:creationId xmlns:a16="http://schemas.microsoft.com/office/drawing/2014/main" id="{A1A971D6-DD03-438E-A01C-98E6BA9DE95C}"/>
            </a:ext>
          </a:extLst>
        </xdr:cNvPr>
        <xdr:cNvSpPr txBox="1"/>
      </xdr:nvSpPr>
      <xdr:spPr>
        <a:xfrm>
          <a:off x="24056837" y="2698794"/>
          <a:ext cx="28729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Werden die Restrisiken akzeptiert oder nicht?</a:t>
          </a:r>
        </a:p>
      </xdr:txBody>
    </xdr:sp>
    <xdr:clientData/>
  </xdr:oneCellAnchor>
  <xdr:twoCellAnchor>
    <xdr:from>
      <xdr:col>19</xdr:col>
      <xdr:colOff>281216</xdr:colOff>
      <xdr:row>6</xdr:row>
      <xdr:rowOff>459747</xdr:rowOff>
    </xdr:from>
    <xdr:to>
      <xdr:col>19</xdr:col>
      <xdr:colOff>1023471</xdr:colOff>
      <xdr:row>7</xdr:row>
      <xdr:rowOff>44823</xdr:rowOff>
    </xdr:to>
    <xdr:cxnSp macro="">
      <xdr:nvCxnSpPr>
        <xdr:cNvPr id="20" name="Verbinder: gewinkelt 19">
          <a:extLst>
            <a:ext uri="{FF2B5EF4-FFF2-40B4-BE49-F238E27FC236}">
              <a16:creationId xmlns:a16="http://schemas.microsoft.com/office/drawing/2014/main" id="{6AD52517-1642-495F-9372-1FACDBCB15F4}"/>
            </a:ext>
          </a:extLst>
        </xdr:cNvPr>
        <xdr:cNvCxnSpPr>
          <a:stCxn id="15" idx="3"/>
        </xdr:cNvCxnSpPr>
      </xdr:nvCxnSpPr>
      <xdr:spPr>
        <a:xfrm>
          <a:off x="22028696" y="1899927"/>
          <a:ext cx="742255" cy="1368156"/>
        </a:xfrm>
        <a:prstGeom prst="bentConnector2">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19</xdr:col>
      <xdr:colOff>289600</xdr:colOff>
      <xdr:row>6</xdr:row>
      <xdr:rowOff>461545</xdr:rowOff>
    </xdr:from>
    <xdr:ext cx="757067" cy="233205"/>
    <xdr:sp macro="" textlink="">
      <xdr:nvSpPr>
        <xdr:cNvPr id="21" name="Textfeld 20">
          <a:extLst>
            <a:ext uri="{FF2B5EF4-FFF2-40B4-BE49-F238E27FC236}">
              <a16:creationId xmlns:a16="http://schemas.microsoft.com/office/drawing/2014/main" id="{946A7FCA-5860-4552-96AF-B038441E4800}"/>
            </a:ext>
          </a:extLst>
        </xdr:cNvPr>
        <xdr:cNvSpPr txBox="1"/>
      </xdr:nvSpPr>
      <xdr:spPr>
        <a:xfrm>
          <a:off x="22037080" y="1901725"/>
          <a:ext cx="7570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Begründung</a:t>
          </a:r>
        </a:p>
      </xdr:txBody>
    </xdr:sp>
    <xdr:clientData/>
  </xdr:oneCellAnchor>
  <xdr:oneCellAnchor>
    <xdr:from>
      <xdr:col>23</xdr:col>
      <xdr:colOff>2413000</xdr:colOff>
      <xdr:row>5</xdr:row>
      <xdr:rowOff>26276</xdr:rowOff>
    </xdr:from>
    <xdr:ext cx="2023241" cy="1161767"/>
    <xdr:sp macro="" textlink="">
      <xdr:nvSpPr>
        <xdr:cNvPr id="22" name="Textfeld 21">
          <a:extLst>
            <a:ext uri="{FF2B5EF4-FFF2-40B4-BE49-F238E27FC236}">
              <a16:creationId xmlns:a16="http://schemas.microsoft.com/office/drawing/2014/main" id="{00A8CE76-6A21-486D-BC00-B4C771D91BA9}"/>
            </a:ext>
          </a:extLst>
        </xdr:cNvPr>
        <xdr:cNvSpPr txBox="1"/>
      </xdr:nvSpPr>
      <xdr:spPr>
        <a:xfrm>
          <a:off x="29029660" y="1283576"/>
          <a:ext cx="2023241" cy="1161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a:solidFill>
                <a:schemeClr val="bg2">
                  <a:lumMod val="50000"/>
                </a:schemeClr>
              </a:solidFill>
            </a:rPr>
            <a:t>Der Wert</a:t>
          </a:r>
          <a:r>
            <a:rPr lang="de-CH" sz="800" baseline="0">
              <a:solidFill>
                <a:schemeClr val="bg2">
                  <a:lumMod val="50000"/>
                </a:schemeClr>
              </a:solidFill>
            </a:rPr>
            <a:t> RW1 / RW2 ("Risk Weight") gibt die Gewichtung für den Risikovergleich an (Folgen für das Organ bzw. Folgen für betroffene Person). Je höher der Wert, desto stärker fällt der Risikovergleich für das betreffende Einzelrisiko gesamthaft ins Gewicht. Empfohlen ist ein Wert von 1-5.</a:t>
          </a:r>
          <a:endParaRPr lang="de-CH" sz="800">
            <a:solidFill>
              <a:schemeClr val="bg2">
                <a:lumMod val="50000"/>
              </a:schemeClr>
            </a:solidFill>
          </a:endParaRPr>
        </a:p>
      </xdr:txBody>
    </xdr:sp>
    <xdr:clientData/>
  </xdr:oneCellAnchor>
  <xdr:twoCellAnchor>
    <xdr:from>
      <xdr:col>26</xdr:col>
      <xdr:colOff>144536</xdr:colOff>
      <xdr:row>6</xdr:row>
      <xdr:rowOff>1004112</xdr:rowOff>
    </xdr:from>
    <xdr:to>
      <xdr:col>27</xdr:col>
      <xdr:colOff>87588</xdr:colOff>
      <xdr:row>7</xdr:row>
      <xdr:rowOff>113865</xdr:rowOff>
    </xdr:to>
    <xdr:cxnSp macro="">
      <xdr:nvCxnSpPr>
        <xdr:cNvPr id="23" name="Verbinder: gewinkelt 22">
          <a:extLst>
            <a:ext uri="{FF2B5EF4-FFF2-40B4-BE49-F238E27FC236}">
              <a16:creationId xmlns:a16="http://schemas.microsoft.com/office/drawing/2014/main" id="{1EE95F7F-154F-4DF4-8704-839D889113E5}"/>
            </a:ext>
          </a:extLst>
        </xdr:cNvPr>
        <xdr:cNvCxnSpPr>
          <a:stCxn id="22" idx="2"/>
        </xdr:cNvCxnSpPr>
      </xdr:nvCxnSpPr>
      <xdr:spPr>
        <a:xfrm rot="5400000">
          <a:off x="29418125" y="2782023"/>
          <a:ext cx="892833" cy="217372"/>
        </a:xfrm>
        <a:prstGeom prst="bentConnector3">
          <a:avLst>
            <a:gd name="adj1" fmla="val 50000"/>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128348</xdr:colOff>
      <xdr:row>6</xdr:row>
      <xdr:rowOff>1448977</xdr:rowOff>
    </xdr:from>
    <xdr:to>
      <xdr:col>26</xdr:col>
      <xdr:colOff>260350</xdr:colOff>
      <xdr:row>7</xdr:row>
      <xdr:rowOff>102094</xdr:rowOff>
    </xdr:to>
    <xdr:cxnSp macro="">
      <xdr:nvCxnSpPr>
        <xdr:cNvPr id="24" name="Verbinder: gewinkelt 23">
          <a:extLst>
            <a:ext uri="{FF2B5EF4-FFF2-40B4-BE49-F238E27FC236}">
              <a16:creationId xmlns:a16="http://schemas.microsoft.com/office/drawing/2014/main" id="{123D6A75-F7AF-4552-9546-E9CABFA54B16}"/>
            </a:ext>
          </a:extLst>
        </xdr:cNvPr>
        <xdr:cNvCxnSpPr/>
      </xdr:nvCxnSpPr>
      <xdr:spPr>
        <a:xfrm rot="10800000" flipV="1">
          <a:off x="29191028" y="2889157"/>
          <a:ext cx="680642" cy="436197"/>
        </a:xfrm>
        <a:prstGeom prst="bentConnector3">
          <a:avLst>
            <a:gd name="adj1" fmla="val 100213"/>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29</xdr:col>
      <xdr:colOff>538192</xdr:colOff>
      <xdr:row>6</xdr:row>
      <xdr:rowOff>1064697</xdr:rowOff>
    </xdr:from>
    <xdr:ext cx="3249721" cy="217560"/>
    <xdr:sp macro="" textlink="">
      <xdr:nvSpPr>
        <xdr:cNvPr id="25" name="Textfeld 24">
          <a:extLst>
            <a:ext uri="{FF2B5EF4-FFF2-40B4-BE49-F238E27FC236}">
              <a16:creationId xmlns:a16="http://schemas.microsoft.com/office/drawing/2014/main" id="{4E981AB1-30C4-47C7-9513-06D344AD8836}"/>
            </a:ext>
          </a:extLst>
        </xdr:cNvPr>
        <xdr:cNvSpPr txBox="1"/>
      </xdr:nvSpPr>
      <xdr:spPr>
        <a:xfrm>
          <a:off x="31124872" y="2504877"/>
          <a:ext cx="3249721" cy="217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800"/>
            <a:t>Durch</a:t>
          </a:r>
          <a:r>
            <a:rPr lang="de-CH" sz="800" baseline="0"/>
            <a:t> Umschalten auf OFF wird ein Einzelrisiko nicht mehr berücksichtigt</a:t>
          </a:r>
          <a:endParaRPr lang="de-CH" sz="800"/>
        </a:p>
      </xdr:txBody>
    </xdr:sp>
    <xdr:clientData/>
  </xdr:oneCellAnchor>
  <xdr:twoCellAnchor>
    <xdr:from>
      <xdr:col>28</xdr:col>
      <xdr:colOff>205836</xdr:colOff>
      <xdr:row>6</xdr:row>
      <xdr:rowOff>1173477</xdr:rowOff>
    </xdr:from>
    <xdr:to>
      <xdr:col>29</xdr:col>
      <xdr:colOff>538193</xdr:colOff>
      <xdr:row>7</xdr:row>
      <xdr:rowOff>96342</xdr:rowOff>
    </xdr:to>
    <xdr:cxnSp macro="">
      <xdr:nvCxnSpPr>
        <xdr:cNvPr id="26" name="Verbinder: gewinkelt 25">
          <a:extLst>
            <a:ext uri="{FF2B5EF4-FFF2-40B4-BE49-F238E27FC236}">
              <a16:creationId xmlns:a16="http://schemas.microsoft.com/office/drawing/2014/main" id="{C020EC58-BF53-4A51-B650-EB3C0078DB9F}"/>
            </a:ext>
          </a:extLst>
        </xdr:cNvPr>
        <xdr:cNvCxnSpPr>
          <a:stCxn id="25" idx="1"/>
        </xdr:cNvCxnSpPr>
      </xdr:nvCxnSpPr>
      <xdr:spPr>
        <a:xfrm rot="10800000" flipV="1">
          <a:off x="30365796" y="2613657"/>
          <a:ext cx="759077" cy="705945"/>
        </a:xfrm>
        <a:prstGeom prst="bentConnector3">
          <a:avLst>
            <a:gd name="adj1" fmla="val 100805"/>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384255</xdr:colOff>
      <xdr:row>3</xdr:row>
      <xdr:rowOff>41198</xdr:rowOff>
    </xdr:from>
    <xdr:to>
      <xdr:col>22</xdr:col>
      <xdr:colOff>565150</xdr:colOff>
      <xdr:row>4</xdr:row>
      <xdr:rowOff>139700</xdr:rowOff>
    </xdr:to>
    <xdr:sp macro="" textlink="">
      <xdr:nvSpPr>
        <xdr:cNvPr id="27" name="Geschweifte Klammer rechts 26">
          <a:extLst>
            <a:ext uri="{FF2B5EF4-FFF2-40B4-BE49-F238E27FC236}">
              <a16:creationId xmlns:a16="http://schemas.microsoft.com/office/drawing/2014/main" id="{4ED2A1B5-588D-4F88-AA1A-DD66C7E42383}"/>
            </a:ext>
          </a:extLst>
        </xdr:cNvPr>
        <xdr:cNvSpPr/>
      </xdr:nvSpPr>
      <xdr:spPr>
        <a:xfrm>
          <a:off x="26200815" y="932738"/>
          <a:ext cx="180895" cy="281382"/>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22</xdr:col>
      <xdr:colOff>581432</xdr:colOff>
      <xdr:row>3</xdr:row>
      <xdr:rowOff>396</xdr:rowOff>
    </xdr:from>
    <xdr:ext cx="1335045" cy="342786"/>
    <xdr:sp macro="" textlink="">
      <xdr:nvSpPr>
        <xdr:cNvPr id="28" name="Textfeld 27">
          <a:extLst>
            <a:ext uri="{FF2B5EF4-FFF2-40B4-BE49-F238E27FC236}">
              <a16:creationId xmlns:a16="http://schemas.microsoft.com/office/drawing/2014/main" id="{211E2BC7-7020-402F-B901-74F96CBF30DE}"/>
            </a:ext>
          </a:extLst>
        </xdr:cNvPr>
        <xdr:cNvSpPr txBox="1"/>
      </xdr:nvSpPr>
      <xdr:spPr>
        <a:xfrm>
          <a:off x="26397992" y="891936"/>
          <a:ext cx="133504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solidFill>
                <a:schemeClr val="bg2">
                  <a:lumMod val="50000"/>
                </a:schemeClr>
              </a:solidFill>
            </a:rPr>
            <a:t>Werte von -50 bis +50</a:t>
          </a:r>
        </a:p>
        <a:p>
          <a:r>
            <a:rPr lang="de-CH" sz="800">
              <a:solidFill>
                <a:schemeClr val="bg2">
                  <a:lumMod val="50000"/>
                </a:schemeClr>
              </a:solidFill>
            </a:rPr>
            <a:t>0 = neutral/keine Änderung</a:t>
          </a:r>
        </a:p>
      </xdr:txBody>
    </xdr:sp>
    <xdr:clientData/>
  </xdr:oneCellAnchor>
  <xdr:oneCellAnchor>
    <xdr:from>
      <xdr:col>20</xdr:col>
      <xdr:colOff>57150</xdr:colOff>
      <xdr:row>6</xdr:row>
      <xdr:rowOff>38100</xdr:rowOff>
    </xdr:from>
    <xdr:ext cx="2406650" cy="514949"/>
    <xdr:sp macro="" textlink="">
      <xdr:nvSpPr>
        <xdr:cNvPr id="29" name="Textfeld 28">
          <a:extLst>
            <a:ext uri="{FF2B5EF4-FFF2-40B4-BE49-F238E27FC236}">
              <a16:creationId xmlns:a16="http://schemas.microsoft.com/office/drawing/2014/main" id="{BC19D8D9-15E1-4A41-837A-50398ACA1049}"/>
            </a:ext>
          </a:extLst>
        </xdr:cNvPr>
        <xdr:cNvSpPr txBox="1"/>
      </xdr:nvSpPr>
      <xdr:spPr>
        <a:xfrm>
          <a:off x="23717250" y="1478280"/>
          <a:ext cx="2406650" cy="514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900">
              <a:solidFill>
                <a:sysClr val="windowText" lastClr="000000"/>
              </a:solidFill>
            </a:rPr>
            <a:t>Achtung: Hier sind nur Risiken</a:t>
          </a:r>
          <a:r>
            <a:rPr lang="de-CH" sz="900" baseline="0">
              <a:solidFill>
                <a:sysClr val="windowText" lastClr="000000"/>
              </a:solidFill>
            </a:rPr>
            <a:t> berücksichtigt, nicht auch Chancen oder Vorteile für die Institution oder die betroffenen Personen.</a:t>
          </a:r>
          <a:endParaRPr lang="de-CH" sz="9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74706</xdr:colOff>
      <xdr:row>87</xdr:row>
      <xdr:rowOff>171823</xdr:rowOff>
    </xdr:from>
    <xdr:to>
      <xdr:col>15</xdr:col>
      <xdr:colOff>779931</xdr:colOff>
      <xdr:row>103</xdr:row>
      <xdr:rowOff>440765</xdr:rowOff>
    </xdr:to>
    <xdr:sp macro="" textlink="">
      <xdr:nvSpPr>
        <xdr:cNvPr id="9" name="Pfeil: nach unten gekrümmt 8">
          <a:extLst>
            <a:ext uri="{FF2B5EF4-FFF2-40B4-BE49-F238E27FC236}">
              <a16:creationId xmlns:a16="http://schemas.microsoft.com/office/drawing/2014/main" id="{00000000-0008-0000-0100-000009000000}"/>
            </a:ext>
          </a:extLst>
        </xdr:cNvPr>
        <xdr:cNvSpPr/>
      </xdr:nvSpPr>
      <xdr:spPr>
        <a:xfrm rot="5400000">
          <a:off x="9384553" y="40548859"/>
          <a:ext cx="3817471" cy="877048"/>
        </a:xfrm>
        <a:prstGeom prst="curvedDownArrow">
          <a:avLst>
            <a:gd name="adj1" fmla="val 26849"/>
            <a:gd name="adj2" fmla="val 26849"/>
            <a:gd name="adj3" fmla="val 15630"/>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editAs="oneCell">
    <xdr:from>
      <xdr:col>1</xdr:col>
      <xdr:colOff>114301</xdr:colOff>
      <xdr:row>31</xdr:row>
      <xdr:rowOff>146050</xdr:rowOff>
    </xdr:from>
    <xdr:to>
      <xdr:col>6</xdr:col>
      <xdr:colOff>526250</xdr:colOff>
      <xdr:row>31</xdr:row>
      <xdr:rowOff>2984500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95301" y="14401800"/>
          <a:ext cx="7949399" cy="2838450"/>
        </a:xfrm>
        <a:prstGeom prst="rect">
          <a:avLst/>
        </a:prstGeom>
      </xdr:spPr>
    </xdr:pic>
    <xdr:clientData/>
  </xdr:twoCellAnchor>
  <xdr:oneCellAnchor>
    <xdr:from>
      <xdr:col>6</xdr:col>
      <xdr:colOff>1639847</xdr:colOff>
      <xdr:row>201</xdr:row>
      <xdr:rowOff>78564</xdr:rowOff>
    </xdr:from>
    <xdr:ext cx="1001566" cy="200304"/>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9562019" y="105151357"/>
          <a:ext cx="1001566" cy="200304"/>
        </a:xfrm>
        <a:prstGeom prst="rect">
          <a:avLst/>
        </a:prstGeom>
      </xdr:spPr>
    </xdr:pic>
    <xdr:clientData/>
  </xdr:oneCellAnchor>
  <xdr:oneCellAnchor>
    <xdr:from>
      <xdr:col>15</xdr:col>
      <xdr:colOff>1498600</xdr:colOff>
      <xdr:row>13</xdr:row>
      <xdr:rowOff>38101</xdr:rowOff>
    </xdr:from>
    <xdr:ext cx="2482283" cy="123825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12465050" y="2647951"/>
          <a:ext cx="2482283" cy="1238250"/>
        </a:xfrm>
        <a:prstGeom prst="rect">
          <a:avLst/>
        </a:prstGeom>
        <a:solidFill>
          <a:schemeClr val="accent6">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0" i="0">
              <a:solidFill>
                <a:schemeClr val="tx1"/>
              </a:solidFill>
              <a:effectLst/>
              <a:latin typeface="+mn-lt"/>
              <a:ea typeface="+mn-ea"/>
              <a:cs typeface="+mn-cs"/>
            </a:rPr>
            <a:t>Verzeichnis der Sicherheitsrelevanten Dokumente</a:t>
          </a:r>
        </a:p>
        <a:p>
          <a:r>
            <a:rPr lang="de-CH" sz="800" b="0" i="0">
              <a:solidFill>
                <a:schemeClr val="tx1"/>
              </a:solidFill>
              <a:effectLst/>
              <a:latin typeface="+mn-lt"/>
              <a:ea typeface="+mn-ea"/>
              <a:cs typeface="+mn-cs"/>
            </a:rPr>
            <a:t>Einstufung aufgrund der Schutzbedarfsanalyse</a:t>
          </a:r>
        </a:p>
        <a:p>
          <a:r>
            <a:rPr lang="de-CH" sz="800" b="0" i="0">
              <a:solidFill>
                <a:schemeClr val="tx1"/>
              </a:solidFill>
              <a:effectLst/>
              <a:latin typeface="+mn-lt"/>
              <a:ea typeface="+mn-ea"/>
              <a:cs typeface="+mn-cs"/>
            </a:rPr>
            <a:t>Sicherheitsrelevante Systembeschreibung</a:t>
          </a:r>
        </a:p>
        <a:p>
          <a:r>
            <a:rPr lang="de-CH" sz="800" b="0" i="0">
              <a:solidFill>
                <a:schemeClr val="tx1"/>
              </a:solidFill>
              <a:effectLst/>
              <a:latin typeface="+mn-lt"/>
              <a:ea typeface="+mn-ea"/>
              <a:cs typeface="+mn-cs"/>
            </a:rPr>
            <a:t>Risikoanalyse mit Restrisiken</a:t>
          </a:r>
        </a:p>
        <a:p>
          <a:r>
            <a:rPr lang="de-CH" sz="800" b="0" i="0">
              <a:solidFill>
                <a:schemeClr val="tx1"/>
              </a:solidFill>
              <a:effectLst/>
              <a:latin typeface="+mn-lt"/>
              <a:ea typeface="+mn-ea"/>
              <a:cs typeface="+mn-cs"/>
            </a:rPr>
            <a:t>Notfallkonzept</a:t>
          </a:r>
        </a:p>
        <a:p>
          <a:r>
            <a:rPr lang="de-CH" sz="800" b="0" i="0">
              <a:solidFill>
                <a:schemeClr val="tx1"/>
              </a:solidFill>
              <a:effectLst/>
              <a:latin typeface="+mn-lt"/>
              <a:ea typeface="+mn-ea"/>
              <a:cs typeface="+mn-cs"/>
            </a:rPr>
            <a:t>Bearbeitungsreglement</a:t>
          </a:r>
        </a:p>
        <a:p>
          <a:r>
            <a:rPr lang="de-CH" sz="800" b="0" i="0">
              <a:solidFill>
                <a:schemeClr val="tx1"/>
              </a:solidFill>
              <a:effectLst/>
              <a:latin typeface="+mn-lt"/>
              <a:ea typeface="+mn-ea"/>
              <a:cs typeface="+mn-cs"/>
            </a:rPr>
            <a:t>Einhaltung / Überprüfung der Schutzmassnahmen</a:t>
          </a:r>
        </a:p>
        <a:p>
          <a:r>
            <a:rPr lang="de-CH" sz="800" b="0" i="0">
              <a:solidFill>
                <a:schemeClr val="tx1"/>
              </a:solidFill>
              <a:effectLst/>
              <a:latin typeface="+mn-lt"/>
              <a:ea typeface="+mn-ea"/>
              <a:cs typeface="+mn-cs"/>
            </a:rPr>
            <a:t>Test / Abnahme der Informationssicherheitsfunktionen</a:t>
          </a:r>
        </a:p>
        <a:p>
          <a:r>
            <a:rPr lang="de-CH" sz="800" b="0" i="0">
              <a:solidFill>
                <a:schemeClr val="tx1"/>
              </a:solidFill>
              <a:effectLst/>
              <a:latin typeface="+mn-lt"/>
              <a:ea typeface="+mn-ea"/>
              <a:cs typeface="+mn-cs"/>
            </a:rPr>
            <a:t>Liquidation</a:t>
          </a:r>
        </a:p>
        <a:p>
          <a:endParaRPr lang="de-CH" sz="800"/>
        </a:p>
      </xdr:txBody>
    </xdr:sp>
    <xdr:clientData/>
  </xdr:oneCellAnchor>
  <xdr:twoCellAnchor>
    <xdr:from>
      <xdr:col>17</xdr:col>
      <xdr:colOff>253433</xdr:colOff>
      <xdr:row>16</xdr:row>
      <xdr:rowOff>104776</xdr:rowOff>
    </xdr:from>
    <xdr:to>
      <xdr:col>17</xdr:col>
      <xdr:colOff>533400</xdr:colOff>
      <xdr:row>17</xdr:row>
      <xdr:rowOff>31750</xdr:rowOff>
    </xdr:to>
    <xdr:cxnSp macro="">
      <xdr:nvCxnSpPr>
        <xdr:cNvPr id="7" name="Verbinder: gewinkelt 6">
          <a:extLst>
            <a:ext uri="{FF2B5EF4-FFF2-40B4-BE49-F238E27FC236}">
              <a16:creationId xmlns:a16="http://schemas.microsoft.com/office/drawing/2014/main" id="{00000000-0008-0000-0100-000007000000}"/>
            </a:ext>
          </a:extLst>
        </xdr:cNvPr>
        <xdr:cNvCxnSpPr>
          <a:stCxn id="5" idx="3"/>
        </xdr:cNvCxnSpPr>
      </xdr:nvCxnSpPr>
      <xdr:spPr>
        <a:xfrm>
          <a:off x="14947333" y="3267076"/>
          <a:ext cx="279967" cy="949324"/>
        </a:xfrm>
        <a:prstGeom prst="bentConnector2">
          <a:avLst/>
        </a:prstGeom>
        <a:ln w="6350">
          <a:tailEnd type="triangle"/>
        </a:ln>
        <a:effectLst/>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3403600</xdr:colOff>
      <xdr:row>16</xdr:row>
      <xdr:rowOff>539750</xdr:rowOff>
    </xdr:from>
    <xdr:ext cx="629018" cy="201915"/>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14370050" y="3702050"/>
          <a:ext cx="629018" cy="2019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700"/>
            <a:t>HERMES 5.1</a:t>
          </a:r>
        </a:p>
      </xdr:txBody>
    </xdr:sp>
    <xdr:clientData/>
  </xdr:oneCellAnchor>
  <xdr:twoCellAnchor>
    <xdr:from>
      <xdr:col>14</xdr:col>
      <xdr:colOff>89645</xdr:colOff>
      <xdr:row>99</xdr:row>
      <xdr:rowOff>3</xdr:rowOff>
    </xdr:from>
    <xdr:to>
      <xdr:col>15</xdr:col>
      <xdr:colOff>321234</xdr:colOff>
      <xdr:row>103</xdr:row>
      <xdr:rowOff>82180</xdr:rowOff>
    </xdr:to>
    <xdr:sp macro="" textlink="">
      <xdr:nvSpPr>
        <xdr:cNvPr id="6" name="Pfeil: nach unten gekrümmt 5">
          <a:extLst>
            <a:ext uri="{FF2B5EF4-FFF2-40B4-BE49-F238E27FC236}">
              <a16:creationId xmlns:a16="http://schemas.microsoft.com/office/drawing/2014/main" id="{00000000-0008-0000-0100-000006000000}"/>
            </a:ext>
          </a:extLst>
        </xdr:cNvPr>
        <xdr:cNvSpPr/>
      </xdr:nvSpPr>
      <xdr:spPr>
        <a:xfrm rot="5400000">
          <a:off x="10555939" y="41820356"/>
          <a:ext cx="1030942" cy="403412"/>
        </a:xfrm>
        <a:prstGeom prst="curvedDownArrow">
          <a:avLst>
            <a:gd name="adj1" fmla="val 50000"/>
            <a:gd name="adj2" fmla="val 50000"/>
            <a:gd name="adj3" fmla="val 25000"/>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14</xdr:col>
      <xdr:colOff>144926</xdr:colOff>
      <xdr:row>51</xdr:row>
      <xdr:rowOff>279403</xdr:rowOff>
    </xdr:from>
    <xdr:to>
      <xdr:col>15</xdr:col>
      <xdr:colOff>376515</xdr:colOff>
      <xdr:row>57</xdr:row>
      <xdr:rowOff>2992</xdr:rowOff>
    </xdr:to>
    <xdr:sp macro="" textlink="">
      <xdr:nvSpPr>
        <xdr:cNvPr id="10" name="Pfeil: nach unten gekrümmt 9">
          <a:extLst>
            <a:ext uri="{FF2B5EF4-FFF2-40B4-BE49-F238E27FC236}">
              <a16:creationId xmlns:a16="http://schemas.microsoft.com/office/drawing/2014/main" id="{00000000-0008-0000-0100-00000A000000}"/>
            </a:ext>
          </a:extLst>
        </xdr:cNvPr>
        <xdr:cNvSpPr/>
      </xdr:nvSpPr>
      <xdr:spPr>
        <a:xfrm rot="5400000">
          <a:off x="10611220" y="24865109"/>
          <a:ext cx="1030942" cy="403412"/>
        </a:xfrm>
        <a:prstGeom prst="curvedDownArrow">
          <a:avLst>
            <a:gd name="adj1" fmla="val 50000"/>
            <a:gd name="adj2" fmla="val 50000"/>
            <a:gd name="adj3" fmla="val 25000"/>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14</xdr:col>
      <xdr:colOff>92635</xdr:colOff>
      <xdr:row>41</xdr:row>
      <xdr:rowOff>179297</xdr:rowOff>
    </xdr:from>
    <xdr:to>
      <xdr:col>15</xdr:col>
      <xdr:colOff>797860</xdr:colOff>
      <xdr:row>50</xdr:row>
      <xdr:rowOff>10467</xdr:rowOff>
    </xdr:to>
    <xdr:sp macro="" textlink="">
      <xdr:nvSpPr>
        <xdr:cNvPr id="11" name="Pfeil: nach unten gekrümmt 10">
          <a:extLst>
            <a:ext uri="{FF2B5EF4-FFF2-40B4-BE49-F238E27FC236}">
              <a16:creationId xmlns:a16="http://schemas.microsoft.com/office/drawing/2014/main" id="{00000000-0008-0000-0100-00000B000000}"/>
            </a:ext>
          </a:extLst>
        </xdr:cNvPr>
        <xdr:cNvSpPr/>
      </xdr:nvSpPr>
      <xdr:spPr>
        <a:xfrm rot="5400000">
          <a:off x="9800662" y="22146564"/>
          <a:ext cx="3021111" cy="877048"/>
        </a:xfrm>
        <a:prstGeom prst="curvedDownArrow">
          <a:avLst>
            <a:gd name="adj1" fmla="val 26849"/>
            <a:gd name="adj2" fmla="val 26849"/>
            <a:gd name="adj3" fmla="val 15630"/>
          </a:avLst>
        </a:prstGeom>
        <a:solidFill>
          <a:schemeClr val="accent1">
            <a:lumMod val="40000"/>
            <a:lumOff val="6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oneCellAnchor>
    <xdr:from>
      <xdr:col>13</xdr:col>
      <xdr:colOff>107950</xdr:colOff>
      <xdr:row>15</xdr:row>
      <xdr:rowOff>120049</xdr:rowOff>
    </xdr:from>
    <xdr:ext cx="1441450" cy="796693"/>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10731500" y="3098199"/>
          <a:ext cx="1441450" cy="79669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900">
              <a:solidFill>
                <a:srgbClr val="FF0000"/>
              </a:solidFill>
            </a:rPr>
            <a:t>Achtung: Alle Texte</a:t>
          </a:r>
          <a:r>
            <a:rPr lang="de-CH" sz="900" baseline="0">
              <a:solidFill>
                <a:srgbClr val="FF0000"/>
              </a:solidFill>
            </a:rPr>
            <a:t> in [eckigen Klammern] sind Musterinhalte und müssen für den konkreten Fall angepasst werden!</a:t>
          </a:r>
          <a:endParaRPr lang="de-CH" sz="900">
            <a:solidFill>
              <a:srgbClr val="FF0000"/>
            </a:solidFill>
          </a:endParaRPr>
        </a:p>
      </xdr:txBody>
    </xdr:sp>
    <xdr:clientData/>
  </xdr:oneCellAnchor>
  <xdr:twoCellAnchor>
    <xdr:from>
      <xdr:col>15</xdr:col>
      <xdr:colOff>1225174</xdr:colOff>
      <xdr:row>93</xdr:row>
      <xdr:rowOff>22411</xdr:rowOff>
    </xdr:from>
    <xdr:to>
      <xdr:col>15</xdr:col>
      <xdr:colOff>2539998</xdr:colOff>
      <xdr:row>97</xdr:row>
      <xdr:rowOff>29883</xdr:rowOff>
    </xdr:to>
    <xdr:sp macro="" textlink="">
      <xdr:nvSpPr>
        <xdr:cNvPr id="14" name="Flussdiagramm: Prozess 13">
          <a:extLst>
            <a:ext uri="{FF2B5EF4-FFF2-40B4-BE49-F238E27FC236}">
              <a16:creationId xmlns:a16="http://schemas.microsoft.com/office/drawing/2014/main" id="{00000000-0008-0000-0100-00000E000000}"/>
            </a:ext>
          </a:extLst>
        </xdr:cNvPr>
        <xdr:cNvSpPr/>
      </xdr:nvSpPr>
      <xdr:spPr>
        <a:xfrm>
          <a:off x="12177056" y="42014587"/>
          <a:ext cx="1314824" cy="75453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Prüfung, ob </a:t>
          </a:r>
          <a:r>
            <a:rPr lang="de-CH" sz="900" baseline="0"/>
            <a:t>betreffend ein Schutzziel (z.B. Vertraulichkeit) ein erhöhter Bedarf an Schutz vor Verletzung besteht.</a:t>
          </a:r>
          <a:endParaRPr lang="de-CH" sz="900"/>
        </a:p>
      </xdr:txBody>
    </xdr:sp>
    <xdr:clientData/>
  </xdr:twoCellAnchor>
  <xdr:twoCellAnchor>
    <xdr:from>
      <xdr:col>15</xdr:col>
      <xdr:colOff>1210233</xdr:colOff>
      <xdr:row>98</xdr:row>
      <xdr:rowOff>29882</xdr:rowOff>
    </xdr:from>
    <xdr:to>
      <xdr:col>15</xdr:col>
      <xdr:colOff>2547468</xdr:colOff>
      <xdr:row>101</xdr:row>
      <xdr:rowOff>156882</xdr:rowOff>
    </xdr:to>
    <xdr:sp macro="" textlink="">
      <xdr:nvSpPr>
        <xdr:cNvPr id="15" name="Flussdiagramm: Verzweigung 14">
          <a:extLst>
            <a:ext uri="{FF2B5EF4-FFF2-40B4-BE49-F238E27FC236}">
              <a16:creationId xmlns:a16="http://schemas.microsoft.com/office/drawing/2014/main" id="{00000000-0008-0000-0100-00000F000000}"/>
            </a:ext>
          </a:extLst>
        </xdr:cNvPr>
        <xdr:cNvSpPr/>
      </xdr:nvSpPr>
      <xdr:spPr>
        <a:xfrm>
          <a:off x="12162115" y="42955882"/>
          <a:ext cx="1337235" cy="889000"/>
        </a:xfrm>
        <a:prstGeom prst="flowChartDecisi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Erhöhter Bedarf an Schutz?</a:t>
          </a:r>
        </a:p>
      </xdr:txBody>
    </xdr:sp>
    <xdr:clientData/>
  </xdr:twoCellAnchor>
  <xdr:twoCellAnchor>
    <xdr:from>
      <xdr:col>15</xdr:col>
      <xdr:colOff>510988</xdr:colOff>
      <xdr:row>103</xdr:row>
      <xdr:rowOff>40339</xdr:rowOff>
    </xdr:from>
    <xdr:to>
      <xdr:col>15</xdr:col>
      <xdr:colOff>1695823</xdr:colOff>
      <xdr:row>103</xdr:row>
      <xdr:rowOff>776940</xdr:rowOff>
    </xdr:to>
    <xdr:sp macro="" textlink="">
      <xdr:nvSpPr>
        <xdr:cNvPr id="17" name="Flussdiagramm: Prozess 16">
          <a:extLst>
            <a:ext uri="{FF2B5EF4-FFF2-40B4-BE49-F238E27FC236}">
              <a16:creationId xmlns:a16="http://schemas.microsoft.com/office/drawing/2014/main" id="{00000000-0008-0000-0100-000011000000}"/>
            </a:ext>
          </a:extLst>
        </xdr:cNvPr>
        <xdr:cNvSpPr/>
      </xdr:nvSpPr>
      <xdr:spPr>
        <a:xfrm>
          <a:off x="11462870" y="44101868"/>
          <a:ext cx="1184835" cy="73660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Keine über den Grundschutz hinausgehende Massnahmen nötig.</a:t>
          </a:r>
        </a:p>
      </xdr:txBody>
    </xdr:sp>
    <xdr:clientData/>
  </xdr:twoCellAnchor>
  <xdr:twoCellAnchor>
    <xdr:from>
      <xdr:col>15</xdr:col>
      <xdr:colOff>2075329</xdr:colOff>
      <xdr:row>103</xdr:row>
      <xdr:rowOff>35856</xdr:rowOff>
    </xdr:from>
    <xdr:to>
      <xdr:col>15</xdr:col>
      <xdr:colOff>3260164</xdr:colOff>
      <xdr:row>103</xdr:row>
      <xdr:rowOff>772457</xdr:rowOff>
    </xdr:to>
    <xdr:sp macro="" textlink="">
      <xdr:nvSpPr>
        <xdr:cNvPr id="18" name="Flussdiagramm: Prozess 17">
          <a:extLst>
            <a:ext uri="{FF2B5EF4-FFF2-40B4-BE49-F238E27FC236}">
              <a16:creationId xmlns:a16="http://schemas.microsoft.com/office/drawing/2014/main" id="{00000000-0008-0000-0100-000012000000}"/>
            </a:ext>
          </a:extLst>
        </xdr:cNvPr>
        <xdr:cNvSpPr/>
      </xdr:nvSpPr>
      <xdr:spPr>
        <a:xfrm>
          <a:off x="13027211" y="44097385"/>
          <a:ext cx="1184835" cy="73660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Besondere</a:t>
          </a:r>
          <a:br>
            <a:rPr lang="de-CH" sz="900"/>
          </a:br>
          <a:r>
            <a:rPr lang="de-CH" sz="900"/>
            <a:t>Massnahmen</a:t>
          </a:r>
          <a:br>
            <a:rPr lang="de-CH" sz="900"/>
          </a:br>
          <a:r>
            <a:rPr lang="de-CH" sz="900"/>
            <a:t>betreffend das </a:t>
          </a:r>
          <a:br>
            <a:rPr lang="de-CH" sz="900"/>
          </a:br>
          <a:r>
            <a:rPr lang="de-CH" sz="900"/>
            <a:t>Schutzziel sind nötig.</a:t>
          </a:r>
        </a:p>
      </xdr:txBody>
    </xdr:sp>
    <xdr:clientData/>
  </xdr:twoCellAnchor>
  <xdr:twoCellAnchor>
    <xdr:from>
      <xdr:col>15</xdr:col>
      <xdr:colOff>2078317</xdr:colOff>
      <xdr:row>104</xdr:row>
      <xdr:rowOff>442256</xdr:rowOff>
    </xdr:from>
    <xdr:to>
      <xdr:col>15</xdr:col>
      <xdr:colOff>3263152</xdr:colOff>
      <xdr:row>105</xdr:row>
      <xdr:rowOff>566269</xdr:rowOff>
    </xdr:to>
    <xdr:sp macro="" textlink="">
      <xdr:nvSpPr>
        <xdr:cNvPr id="19" name="Flussdiagramm: Prozess 18">
          <a:extLst>
            <a:ext uri="{FF2B5EF4-FFF2-40B4-BE49-F238E27FC236}">
              <a16:creationId xmlns:a16="http://schemas.microsoft.com/office/drawing/2014/main" id="{00000000-0008-0000-0100-000013000000}"/>
            </a:ext>
          </a:extLst>
        </xdr:cNvPr>
        <xdr:cNvSpPr/>
      </xdr:nvSpPr>
      <xdr:spPr>
        <a:xfrm>
          <a:off x="13030199" y="45415197"/>
          <a:ext cx="1184835" cy="73660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Analyse der Risiken, welche das Schutzobjekt bezüglich des Schutzziels bedrohen.</a:t>
          </a:r>
        </a:p>
      </xdr:txBody>
    </xdr:sp>
    <xdr:clientData/>
  </xdr:twoCellAnchor>
  <xdr:twoCellAnchor>
    <xdr:from>
      <xdr:col>15</xdr:col>
      <xdr:colOff>2081305</xdr:colOff>
      <xdr:row>106</xdr:row>
      <xdr:rowOff>355597</xdr:rowOff>
    </xdr:from>
    <xdr:to>
      <xdr:col>15</xdr:col>
      <xdr:colOff>3266140</xdr:colOff>
      <xdr:row>107</xdr:row>
      <xdr:rowOff>479609</xdr:rowOff>
    </xdr:to>
    <xdr:sp macro="" textlink="">
      <xdr:nvSpPr>
        <xdr:cNvPr id="20" name="Flussdiagramm: Prozess 19">
          <a:extLst>
            <a:ext uri="{FF2B5EF4-FFF2-40B4-BE49-F238E27FC236}">
              <a16:creationId xmlns:a16="http://schemas.microsoft.com/office/drawing/2014/main" id="{00000000-0008-0000-0100-000014000000}"/>
            </a:ext>
          </a:extLst>
        </xdr:cNvPr>
        <xdr:cNvSpPr/>
      </xdr:nvSpPr>
      <xdr:spPr>
        <a:xfrm>
          <a:off x="13033187" y="46703126"/>
          <a:ext cx="1184835" cy="73660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de-CH" sz="900"/>
            <a:t>Besondere</a:t>
          </a:r>
          <a:br>
            <a:rPr lang="de-CH" sz="900"/>
          </a:br>
          <a:r>
            <a:rPr lang="de-CH" sz="900"/>
            <a:t>Massnahmen entsprechend</a:t>
          </a:r>
          <a:r>
            <a:rPr lang="de-CH" sz="900" baseline="0"/>
            <a:t> dem</a:t>
          </a:r>
          <a:br>
            <a:rPr lang="de-CH" sz="900" baseline="0"/>
          </a:br>
          <a:r>
            <a:rPr lang="de-CH" sz="900" baseline="0"/>
            <a:t>Risiko festlegen.</a:t>
          </a:r>
          <a:endParaRPr lang="de-CH" sz="900"/>
        </a:p>
      </xdr:txBody>
    </xdr:sp>
    <xdr:clientData/>
  </xdr:twoCellAnchor>
  <xdr:twoCellAnchor>
    <xdr:from>
      <xdr:col>15</xdr:col>
      <xdr:colOff>2547468</xdr:colOff>
      <xdr:row>100</xdr:row>
      <xdr:rowOff>100853</xdr:rowOff>
    </xdr:from>
    <xdr:to>
      <xdr:col>15</xdr:col>
      <xdr:colOff>2667747</xdr:colOff>
      <xdr:row>103</xdr:row>
      <xdr:rowOff>35856</xdr:rowOff>
    </xdr:to>
    <xdr:cxnSp macro="">
      <xdr:nvCxnSpPr>
        <xdr:cNvPr id="24" name="Gewinkelter Verbinder 23">
          <a:extLst>
            <a:ext uri="{FF2B5EF4-FFF2-40B4-BE49-F238E27FC236}">
              <a16:creationId xmlns:a16="http://schemas.microsoft.com/office/drawing/2014/main" id="{00000000-0008-0000-0100-000018000000}"/>
            </a:ext>
          </a:extLst>
        </xdr:cNvPr>
        <xdr:cNvCxnSpPr>
          <a:stCxn id="15" idx="3"/>
          <a:endCxn id="18" idx="0"/>
        </xdr:cNvCxnSpPr>
      </xdr:nvCxnSpPr>
      <xdr:spPr>
        <a:xfrm>
          <a:off x="13499350" y="43400382"/>
          <a:ext cx="120279" cy="697003"/>
        </a:xfrm>
        <a:prstGeom prst="bentConnector2">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1103407</xdr:colOff>
      <xdr:row>100</xdr:row>
      <xdr:rowOff>100853</xdr:rowOff>
    </xdr:from>
    <xdr:to>
      <xdr:col>15</xdr:col>
      <xdr:colOff>1210234</xdr:colOff>
      <xdr:row>103</xdr:row>
      <xdr:rowOff>40339</xdr:rowOff>
    </xdr:to>
    <xdr:cxnSp macro="">
      <xdr:nvCxnSpPr>
        <xdr:cNvPr id="26" name="Gewinkelter Verbinder 25">
          <a:extLst>
            <a:ext uri="{FF2B5EF4-FFF2-40B4-BE49-F238E27FC236}">
              <a16:creationId xmlns:a16="http://schemas.microsoft.com/office/drawing/2014/main" id="{00000000-0008-0000-0100-00001A000000}"/>
            </a:ext>
          </a:extLst>
        </xdr:cNvPr>
        <xdr:cNvCxnSpPr>
          <a:stCxn id="15" idx="1"/>
          <a:endCxn id="17" idx="0"/>
        </xdr:cNvCxnSpPr>
      </xdr:nvCxnSpPr>
      <xdr:spPr>
        <a:xfrm rot="10800000" flipV="1">
          <a:off x="12055289" y="43400382"/>
          <a:ext cx="106827" cy="701486"/>
        </a:xfrm>
        <a:prstGeom prst="bentConnector2">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2670735</xdr:colOff>
      <xdr:row>105</xdr:row>
      <xdr:rowOff>566269</xdr:rowOff>
    </xdr:from>
    <xdr:to>
      <xdr:col>15</xdr:col>
      <xdr:colOff>2673723</xdr:colOff>
      <xdr:row>106</xdr:row>
      <xdr:rowOff>355597</xdr:rowOff>
    </xdr:to>
    <xdr:cxnSp macro="">
      <xdr:nvCxnSpPr>
        <xdr:cNvPr id="30" name="Gerade Verbindung mit Pfeil 29">
          <a:extLst>
            <a:ext uri="{FF2B5EF4-FFF2-40B4-BE49-F238E27FC236}">
              <a16:creationId xmlns:a16="http://schemas.microsoft.com/office/drawing/2014/main" id="{00000000-0008-0000-0100-00001E000000}"/>
            </a:ext>
          </a:extLst>
        </xdr:cNvPr>
        <xdr:cNvCxnSpPr>
          <a:stCxn id="19" idx="2"/>
          <a:endCxn id="20" idx="0"/>
        </xdr:cNvCxnSpPr>
      </xdr:nvCxnSpPr>
      <xdr:spPr>
        <a:xfrm>
          <a:off x="13622617" y="46151798"/>
          <a:ext cx="2988" cy="551328"/>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2667747</xdr:colOff>
      <xdr:row>103</xdr:row>
      <xdr:rowOff>772457</xdr:rowOff>
    </xdr:from>
    <xdr:to>
      <xdr:col>15</xdr:col>
      <xdr:colOff>2670735</xdr:colOff>
      <xdr:row>104</xdr:row>
      <xdr:rowOff>442256</xdr:rowOff>
    </xdr:to>
    <xdr:cxnSp macro="">
      <xdr:nvCxnSpPr>
        <xdr:cNvPr id="32" name="Gerade Verbindung mit Pfeil 31">
          <a:extLst>
            <a:ext uri="{FF2B5EF4-FFF2-40B4-BE49-F238E27FC236}">
              <a16:creationId xmlns:a16="http://schemas.microsoft.com/office/drawing/2014/main" id="{00000000-0008-0000-0100-000020000000}"/>
            </a:ext>
          </a:extLst>
        </xdr:cNvPr>
        <xdr:cNvCxnSpPr>
          <a:stCxn id="18" idx="2"/>
          <a:endCxn id="19" idx="0"/>
        </xdr:cNvCxnSpPr>
      </xdr:nvCxnSpPr>
      <xdr:spPr>
        <a:xfrm>
          <a:off x="13619629" y="44833986"/>
          <a:ext cx="2988" cy="581211"/>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1878851</xdr:colOff>
      <xdr:row>97</xdr:row>
      <xdr:rowOff>29883</xdr:rowOff>
    </xdr:from>
    <xdr:to>
      <xdr:col>15</xdr:col>
      <xdr:colOff>1882586</xdr:colOff>
      <xdr:row>98</xdr:row>
      <xdr:rowOff>29882</xdr:rowOff>
    </xdr:to>
    <xdr:cxnSp macro="">
      <xdr:nvCxnSpPr>
        <xdr:cNvPr id="34" name="Gerade Verbindung mit Pfeil 33">
          <a:extLst>
            <a:ext uri="{FF2B5EF4-FFF2-40B4-BE49-F238E27FC236}">
              <a16:creationId xmlns:a16="http://schemas.microsoft.com/office/drawing/2014/main" id="{00000000-0008-0000-0100-000022000000}"/>
            </a:ext>
          </a:extLst>
        </xdr:cNvPr>
        <xdr:cNvCxnSpPr>
          <a:stCxn id="14" idx="2"/>
          <a:endCxn id="15" idx="0"/>
        </xdr:cNvCxnSpPr>
      </xdr:nvCxnSpPr>
      <xdr:spPr>
        <a:xfrm flipH="1">
          <a:off x="12830733" y="42769118"/>
          <a:ext cx="3735" cy="186764"/>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1113117</xdr:colOff>
      <xdr:row>90</xdr:row>
      <xdr:rowOff>37353</xdr:rowOff>
    </xdr:from>
    <xdr:ext cx="1561353" cy="436786"/>
    <xdr:sp macro="" textlink="">
      <xdr:nvSpPr>
        <xdr:cNvPr id="35" name="Textfeld 34">
          <a:extLst>
            <a:ext uri="{FF2B5EF4-FFF2-40B4-BE49-F238E27FC236}">
              <a16:creationId xmlns:a16="http://schemas.microsoft.com/office/drawing/2014/main" id="{00000000-0008-0000-0100-000023000000}"/>
            </a:ext>
          </a:extLst>
        </xdr:cNvPr>
        <xdr:cNvSpPr txBox="1"/>
      </xdr:nvSpPr>
      <xdr:spPr>
        <a:xfrm>
          <a:off x="12064999" y="41469235"/>
          <a:ext cx="156135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100">
              <a:solidFill>
                <a:schemeClr val="accent5">
                  <a:lumMod val="50000"/>
                </a:schemeClr>
              </a:solidFill>
            </a:rPr>
            <a:t>Wozu dient eine Schutzbedarfsanalyse?</a:t>
          </a:r>
        </a:p>
      </xdr:txBody>
    </xdr:sp>
    <xdr:clientData/>
  </xdr:oneCellAnchor>
  <xdr:twoCellAnchor>
    <xdr:from>
      <xdr:col>15</xdr:col>
      <xdr:colOff>366061</xdr:colOff>
      <xdr:row>102</xdr:row>
      <xdr:rowOff>59764</xdr:rowOff>
    </xdr:from>
    <xdr:to>
      <xdr:col>15</xdr:col>
      <xdr:colOff>1867651</xdr:colOff>
      <xdr:row>121</xdr:row>
      <xdr:rowOff>246530</xdr:rowOff>
    </xdr:to>
    <xdr:cxnSp macro="">
      <xdr:nvCxnSpPr>
        <xdr:cNvPr id="43" name="Gewinkelter Verbinder 42">
          <a:extLst>
            <a:ext uri="{FF2B5EF4-FFF2-40B4-BE49-F238E27FC236}">
              <a16:creationId xmlns:a16="http://schemas.microsoft.com/office/drawing/2014/main" id="{00000000-0008-0000-0100-00002B000000}"/>
            </a:ext>
          </a:extLst>
        </xdr:cNvPr>
        <xdr:cNvCxnSpPr/>
      </xdr:nvCxnSpPr>
      <xdr:spPr>
        <a:xfrm rot="5400000" flipH="1" flipV="1">
          <a:off x="8004737" y="47247735"/>
          <a:ext cx="8128001" cy="1501590"/>
        </a:xfrm>
        <a:prstGeom prst="bentConnector3">
          <a:avLst>
            <a:gd name="adj1" fmla="val -92"/>
          </a:avLst>
        </a:prstGeom>
        <a:ln w="12700">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1540385</xdr:colOff>
      <xdr:row>106</xdr:row>
      <xdr:rowOff>157880</xdr:rowOff>
    </xdr:from>
    <xdr:ext cx="264560" cy="1561353"/>
    <xdr:sp macro="" textlink="">
      <xdr:nvSpPr>
        <xdr:cNvPr id="46" name="Textfeld 45">
          <a:extLst>
            <a:ext uri="{FF2B5EF4-FFF2-40B4-BE49-F238E27FC236}">
              <a16:creationId xmlns:a16="http://schemas.microsoft.com/office/drawing/2014/main" id="{00000000-0008-0000-0100-00002E000000}"/>
            </a:ext>
          </a:extLst>
        </xdr:cNvPr>
        <xdr:cNvSpPr txBox="1"/>
      </xdr:nvSpPr>
      <xdr:spPr>
        <a:xfrm rot="16200000">
          <a:off x="11843870" y="47153806"/>
          <a:ext cx="1561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100">
              <a:solidFill>
                <a:schemeClr val="accent5">
                  <a:lumMod val="50000"/>
                </a:schemeClr>
              </a:solidFill>
            </a:rPr>
            <a:t>Möglicher Schutzbedarf</a:t>
          </a:r>
        </a:p>
      </xdr:txBody>
    </xdr:sp>
    <xdr:clientData/>
  </xdr:oneCellAnchor>
  <xdr:twoCellAnchor>
    <xdr:from>
      <xdr:col>15</xdr:col>
      <xdr:colOff>3346824</xdr:colOff>
      <xdr:row>92</xdr:row>
      <xdr:rowOff>141941</xdr:rowOff>
    </xdr:from>
    <xdr:to>
      <xdr:col>15</xdr:col>
      <xdr:colOff>3406589</xdr:colOff>
      <xdr:row>103</xdr:row>
      <xdr:rowOff>844177</xdr:rowOff>
    </xdr:to>
    <xdr:sp macro="" textlink="">
      <xdr:nvSpPr>
        <xdr:cNvPr id="13" name="Geschweifte Klammer rechts 12">
          <a:extLst>
            <a:ext uri="{FF2B5EF4-FFF2-40B4-BE49-F238E27FC236}">
              <a16:creationId xmlns:a16="http://schemas.microsoft.com/office/drawing/2014/main" id="{00000000-0008-0000-0100-00000D000000}"/>
            </a:ext>
          </a:extLst>
        </xdr:cNvPr>
        <xdr:cNvSpPr/>
      </xdr:nvSpPr>
      <xdr:spPr>
        <a:xfrm>
          <a:off x="14298706" y="41947353"/>
          <a:ext cx="59765" cy="295835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oneCellAnchor>
    <xdr:from>
      <xdr:col>15</xdr:col>
      <xdr:colOff>3430445</xdr:colOff>
      <xdr:row>96</xdr:row>
      <xdr:rowOff>38351</xdr:rowOff>
    </xdr:from>
    <xdr:ext cx="264560" cy="1561353"/>
    <xdr:sp macro="" textlink="">
      <xdr:nvSpPr>
        <xdr:cNvPr id="28" name="Textfeld 27">
          <a:extLst>
            <a:ext uri="{FF2B5EF4-FFF2-40B4-BE49-F238E27FC236}">
              <a16:creationId xmlns:a16="http://schemas.microsoft.com/office/drawing/2014/main" id="{00000000-0008-0000-0100-00001C000000}"/>
            </a:ext>
          </a:extLst>
        </xdr:cNvPr>
        <xdr:cNvSpPr txBox="1"/>
      </xdr:nvSpPr>
      <xdr:spPr>
        <a:xfrm rot="16200000">
          <a:off x="13733930" y="43239219"/>
          <a:ext cx="15613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100">
              <a:solidFill>
                <a:schemeClr val="accent5">
                  <a:lumMod val="50000"/>
                </a:schemeClr>
              </a:solidFill>
            </a:rPr>
            <a:t>Schutzbedarfsanalyse</a:t>
          </a:r>
        </a:p>
      </xdr:txBody>
    </xdr:sp>
    <xdr:clientData/>
  </xdr:oneCellAnchor>
  <xdr:twoCellAnchor>
    <xdr:from>
      <xdr:col>7</xdr:col>
      <xdr:colOff>1471705</xdr:colOff>
      <xdr:row>15</xdr:row>
      <xdr:rowOff>37352</xdr:rowOff>
    </xdr:from>
    <xdr:to>
      <xdr:col>10</xdr:col>
      <xdr:colOff>397114</xdr:colOff>
      <xdr:row>17</xdr:row>
      <xdr:rowOff>56720</xdr:rowOff>
    </xdr:to>
    <xdr:graphicFrame macro="">
      <xdr:nvGraphicFramePr>
        <xdr:cNvPr id="16" name="Diagramm 15">
          <a:extLst>
            <a:ext uri="{FF2B5EF4-FFF2-40B4-BE49-F238E27FC236}">
              <a16:creationId xmlns:a16="http://schemas.microsoft.com/office/drawing/2014/main" id="{75365FE4-8381-4ABE-87AC-6EAF1AD86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0.76484</cdr:x>
      <cdr:y>0.5794</cdr:y>
    </cdr:from>
    <cdr:to>
      <cdr:x>0.9025</cdr:x>
      <cdr:y>0.83262</cdr:y>
    </cdr:to>
    <cdr:cxnSp macro="">
      <cdr:nvCxnSpPr>
        <cdr:cNvPr id="3" name="Verbinder: gewinkelt 2">
          <a:extLst xmlns:a="http://schemas.openxmlformats.org/drawingml/2006/main">
            <a:ext uri="{FF2B5EF4-FFF2-40B4-BE49-F238E27FC236}">
              <a16:creationId xmlns:a16="http://schemas.microsoft.com/office/drawing/2014/main" id="{F96F0E15-8185-B454-D482-5DFC518B5DC0}"/>
            </a:ext>
          </a:extLst>
        </cdr:cNvPr>
        <cdr:cNvCxnSpPr/>
      </cdr:nvCxnSpPr>
      <cdr:spPr>
        <a:xfrm xmlns:a="http://schemas.openxmlformats.org/drawingml/2006/main" rot="16200000" flipH="1">
          <a:off x="1658657" y="892175"/>
          <a:ext cx="374650" cy="304800"/>
        </a:xfrm>
        <a:prstGeom xmlns:a="http://schemas.openxmlformats.org/drawingml/2006/main" prst="bentConnector3">
          <a:avLst>
            <a:gd name="adj1" fmla="val -847"/>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10</xdr:col>
      <xdr:colOff>2988</xdr:colOff>
      <xdr:row>14</xdr:row>
      <xdr:rowOff>28442</xdr:rowOff>
    </xdr:from>
    <xdr:to>
      <xdr:col>10</xdr:col>
      <xdr:colOff>2988</xdr:colOff>
      <xdr:row>18</xdr:row>
      <xdr:rowOff>0</xdr:rowOff>
    </xdr:to>
    <xdr:graphicFrame macro="">
      <xdr:nvGraphicFramePr>
        <xdr:cNvPr id="2" name="Diagramm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823563</xdr:colOff>
      <xdr:row>148</xdr:row>
      <xdr:rowOff>97929</xdr:rowOff>
    </xdr:from>
    <xdr:ext cx="933678" cy="186727"/>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884529" y="44582963"/>
          <a:ext cx="933678" cy="186727"/>
        </a:xfrm>
        <a:prstGeom prst="rect">
          <a:avLst/>
        </a:prstGeom>
      </xdr:spPr>
    </xdr:pic>
    <xdr:clientData/>
  </xdr:oneCellAnchor>
  <xdr:twoCellAnchor>
    <xdr:from>
      <xdr:col>1</xdr:col>
      <xdr:colOff>1577</xdr:colOff>
      <xdr:row>136</xdr:row>
      <xdr:rowOff>28442</xdr:rowOff>
    </xdr:from>
    <xdr:to>
      <xdr:col>1</xdr:col>
      <xdr:colOff>1577</xdr:colOff>
      <xdr:row>143</xdr:row>
      <xdr:rowOff>0</xdr:rowOff>
    </xdr:to>
    <xdr:graphicFrame macro="">
      <xdr:nvGraphicFramePr>
        <xdr:cNvPr id="4" name="Diagramm 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1577</xdr:colOff>
      <xdr:row>142</xdr:row>
      <xdr:rowOff>28442</xdr:rowOff>
    </xdr:from>
    <xdr:to>
      <xdr:col>1</xdr:col>
      <xdr:colOff>1577</xdr:colOff>
      <xdr:row>147</xdr:row>
      <xdr:rowOff>185615</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1577</xdr:colOff>
      <xdr:row>142</xdr:row>
      <xdr:rowOff>28442</xdr:rowOff>
    </xdr:from>
    <xdr:to>
      <xdr:col>1</xdr:col>
      <xdr:colOff>1577</xdr:colOff>
      <xdr:row>147</xdr:row>
      <xdr:rowOff>185615</xdr:rowOff>
    </xdr:to>
    <xdr:graphicFrame macro="">
      <xdr:nvGraphicFramePr>
        <xdr:cNvPr id="6" name="Diagramm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1577</xdr:colOff>
      <xdr:row>147</xdr:row>
      <xdr:rowOff>28442</xdr:rowOff>
    </xdr:from>
    <xdr:to>
      <xdr:col>1</xdr:col>
      <xdr:colOff>1577</xdr:colOff>
      <xdr:row>147</xdr:row>
      <xdr:rowOff>185615</xdr:rowOff>
    </xdr:to>
    <xdr:graphicFrame macro="">
      <xdr:nvGraphicFramePr>
        <xdr:cNvPr id="7" name="Diagramm 4">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1577</xdr:colOff>
      <xdr:row>147</xdr:row>
      <xdr:rowOff>28442</xdr:rowOff>
    </xdr:from>
    <xdr:to>
      <xdr:col>1</xdr:col>
      <xdr:colOff>1577</xdr:colOff>
      <xdr:row>147</xdr:row>
      <xdr:rowOff>185615</xdr:rowOff>
    </xdr:to>
    <xdr:graphicFrame macro="">
      <xdr:nvGraphicFramePr>
        <xdr:cNvPr id="8" name="Diagramm 4">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1577</xdr:colOff>
      <xdr:row>147</xdr:row>
      <xdr:rowOff>28442</xdr:rowOff>
    </xdr:from>
    <xdr:to>
      <xdr:col>1</xdr:col>
      <xdr:colOff>1577</xdr:colOff>
      <xdr:row>147</xdr:row>
      <xdr:rowOff>185615</xdr:rowOff>
    </xdr:to>
    <xdr:graphicFrame macro="">
      <xdr:nvGraphicFramePr>
        <xdr:cNvPr id="9" name="Diagramm 4">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1577</xdr:colOff>
      <xdr:row>143</xdr:row>
      <xdr:rowOff>28442</xdr:rowOff>
    </xdr:from>
    <xdr:to>
      <xdr:col>1</xdr:col>
      <xdr:colOff>1577</xdr:colOff>
      <xdr:row>146</xdr:row>
      <xdr:rowOff>557</xdr:rowOff>
    </xdr:to>
    <xdr:graphicFrame macro="">
      <xdr:nvGraphicFramePr>
        <xdr:cNvPr id="10" name="Diagramm 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1577</xdr:colOff>
      <xdr:row>143</xdr:row>
      <xdr:rowOff>28442</xdr:rowOff>
    </xdr:from>
    <xdr:to>
      <xdr:col>1</xdr:col>
      <xdr:colOff>1577</xdr:colOff>
      <xdr:row>146</xdr:row>
      <xdr:rowOff>557</xdr:rowOff>
    </xdr:to>
    <xdr:graphicFrame macro="">
      <xdr:nvGraphicFramePr>
        <xdr:cNvPr id="11" name="Diagramm 4">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1577</xdr:colOff>
      <xdr:row>143</xdr:row>
      <xdr:rowOff>28442</xdr:rowOff>
    </xdr:from>
    <xdr:to>
      <xdr:col>1</xdr:col>
      <xdr:colOff>1577</xdr:colOff>
      <xdr:row>146</xdr:row>
      <xdr:rowOff>557</xdr:rowOff>
    </xdr:to>
    <xdr:graphicFrame macro="">
      <xdr:nvGraphicFramePr>
        <xdr:cNvPr id="12" name="Diagramm 4">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1577</xdr:colOff>
      <xdr:row>146</xdr:row>
      <xdr:rowOff>28442</xdr:rowOff>
    </xdr:from>
    <xdr:to>
      <xdr:col>1</xdr:col>
      <xdr:colOff>1577</xdr:colOff>
      <xdr:row>146</xdr:row>
      <xdr:rowOff>185615</xdr:rowOff>
    </xdr:to>
    <xdr:graphicFrame macro="">
      <xdr:nvGraphicFramePr>
        <xdr:cNvPr id="13" name="Diagramm 4">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1577</xdr:colOff>
      <xdr:row>146</xdr:row>
      <xdr:rowOff>28442</xdr:rowOff>
    </xdr:from>
    <xdr:to>
      <xdr:col>1</xdr:col>
      <xdr:colOff>1577</xdr:colOff>
      <xdr:row>146</xdr:row>
      <xdr:rowOff>185615</xdr:rowOff>
    </xdr:to>
    <xdr:graphicFrame macro="">
      <xdr:nvGraphicFramePr>
        <xdr:cNvPr id="14" name="Diagramm 4">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1577</xdr:colOff>
      <xdr:row>146</xdr:row>
      <xdr:rowOff>28442</xdr:rowOff>
    </xdr:from>
    <xdr:to>
      <xdr:col>1</xdr:col>
      <xdr:colOff>1577</xdr:colOff>
      <xdr:row>146</xdr:row>
      <xdr:rowOff>185615</xdr:rowOff>
    </xdr:to>
    <xdr:graphicFrame macro="">
      <xdr:nvGraphicFramePr>
        <xdr:cNvPr id="15" name="Diagramm 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197</xdr:row>
      <xdr:rowOff>156882</xdr:rowOff>
    </xdr:from>
    <xdr:to>
      <xdr:col>11</xdr:col>
      <xdr:colOff>3</xdr:colOff>
      <xdr:row>199</xdr:row>
      <xdr:rowOff>119528</xdr:rowOff>
    </xdr:to>
    <xdr:sp macro="" textlink="">
      <xdr:nvSpPr>
        <xdr:cNvPr id="17" name="Geschweifte Klammer rechts 16">
          <a:extLst>
            <a:ext uri="{FF2B5EF4-FFF2-40B4-BE49-F238E27FC236}">
              <a16:creationId xmlns:a16="http://schemas.microsoft.com/office/drawing/2014/main" id="{00000000-0008-0000-0200-000011000000}"/>
            </a:ext>
          </a:extLst>
        </xdr:cNvPr>
        <xdr:cNvSpPr/>
      </xdr:nvSpPr>
      <xdr:spPr>
        <a:xfrm rot="16200000">
          <a:off x="5677649" y="43482557"/>
          <a:ext cx="343646" cy="11093826"/>
        </a:xfrm>
        <a:prstGeom prst="rightBrac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5</xdr:col>
      <xdr:colOff>108328</xdr:colOff>
      <xdr:row>194</xdr:row>
      <xdr:rowOff>59018</xdr:rowOff>
    </xdr:from>
    <xdr:ext cx="3787588" cy="609013"/>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5004178" y="61222218"/>
          <a:ext cx="3787588" cy="60901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de-CH" sz="1100" i="1">
              <a:solidFill>
                <a:sysClr val="windowText" lastClr="000000"/>
              </a:solidFill>
            </a:rPr>
            <a:t>Gewünschte</a:t>
          </a:r>
          <a:r>
            <a:rPr lang="de-CH" sz="1100" i="1" baseline="0">
              <a:solidFill>
                <a:sysClr val="windowText" lastClr="000000"/>
              </a:solidFill>
            </a:rPr>
            <a:t> Zeilen wählen und die Texte zusammenführen und und oben eintragen als "unerwünschtes Ereignis" eintragen. Es können insbesondere Ursachen zusammengefasst werden.</a:t>
          </a:r>
          <a:endParaRPr lang="de-CH" sz="1100" i="1">
            <a:solidFill>
              <a:sysClr val="windowText" lastClr="000000"/>
            </a:solidFill>
          </a:endParaRPr>
        </a:p>
      </xdr:txBody>
    </xdr:sp>
    <xdr:clientData/>
  </xdr:oneCellAnchor>
  <xdr:twoCellAnchor>
    <xdr:from>
      <xdr:col>3</xdr:col>
      <xdr:colOff>271517</xdr:colOff>
      <xdr:row>24</xdr:row>
      <xdr:rowOff>251549</xdr:rowOff>
    </xdr:from>
    <xdr:to>
      <xdr:col>5</xdr:col>
      <xdr:colOff>1061983</xdr:colOff>
      <xdr:row>25</xdr:row>
      <xdr:rowOff>249623</xdr:rowOff>
    </xdr:to>
    <xdr:cxnSp macro="">
      <xdr:nvCxnSpPr>
        <xdr:cNvPr id="20" name="Verbinder: gewinkelt 19">
          <a:extLst>
            <a:ext uri="{FF2B5EF4-FFF2-40B4-BE49-F238E27FC236}">
              <a16:creationId xmlns:a16="http://schemas.microsoft.com/office/drawing/2014/main" id="{00000000-0008-0000-0200-000014000000}"/>
            </a:ext>
          </a:extLst>
        </xdr:cNvPr>
        <xdr:cNvCxnSpPr>
          <a:cxnSpLocks/>
        </xdr:cNvCxnSpPr>
      </xdr:nvCxnSpPr>
      <xdr:spPr>
        <a:xfrm rot="5400000">
          <a:off x="4799592" y="8090647"/>
          <a:ext cx="409729" cy="1915948"/>
        </a:xfrm>
        <a:prstGeom prst="bentConnector3">
          <a:avLst>
            <a:gd name="adj1" fmla="val 84026"/>
          </a:avLst>
        </a:prstGeom>
        <a:ln w="63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1029138</xdr:colOff>
      <xdr:row>24</xdr:row>
      <xdr:rowOff>836449</xdr:rowOff>
    </xdr:from>
    <xdr:ext cx="1077474" cy="342786"/>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5929586" y="9428656"/>
          <a:ext cx="10774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Hier jeweils eine </a:t>
          </a:r>
          <a:br>
            <a:rPr lang="de-CH" sz="800"/>
          </a:br>
          <a:r>
            <a:rPr lang="de-CH" sz="800"/>
            <a:t>"1" oder 2"</a:t>
          </a:r>
          <a:r>
            <a:rPr lang="de-CH" sz="800" baseline="0"/>
            <a:t> eintragen</a:t>
          </a:r>
          <a:endParaRPr lang="de-CH" sz="800"/>
        </a:p>
      </xdr:txBody>
    </xdr:sp>
    <xdr:clientData/>
  </xdr:oneCellAnchor>
  <xdr:twoCellAnchor>
    <xdr:from>
      <xdr:col>8</xdr:col>
      <xdr:colOff>93870</xdr:colOff>
      <xdr:row>92</xdr:row>
      <xdr:rowOff>169550</xdr:rowOff>
    </xdr:from>
    <xdr:to>
      <xdr:col>8</xdr:col>
      <xdr:colOff>231914</xdr:colOff>
      <xdr:row>103</xdr:row>
      <xdr:rowOff>191637</xdr:rowOff>
    </xdr:to>
    <xdr:sp macro="" textlink="">
      <xdr:nvSpPr>
        <xdr:cNvPr id="29" name="Geschweifte Klammer rechts 28">
          <a:extLst>
            <a:ext uri="{FF2B5EF4-FFF2-40B4-BE49-F238E27FC236}">
              <a16:creationId xmlns:a16="http://schemas.microsoft.com/office/drawing/2014/main" id="{00000000-0008-0000-0200-00001D000000}"/>
            </a:ext>
          </a:extLst>
        </xdr:cNvPr>
        <xdr:cNvSpPr/>
      </xdr:nvSpPr>
      <xdr:spPr>
        <a:xfrm>
          <a:off x="7863282" y="35602550"/>
          <a:ext cx="138044" cy="162079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8</xdr:col>
      <xdr:colOff>248745</xdr:colOff>
      <xdr:row>97</xdr:row>
      <xdr:rowOff>103123</xdr:rowOff>
    </xdr:from>
    <xdr:ext cx="1512957" cy="405367"/>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9114221" y="32900654"/>
          <a:ext cx="1512957"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a:t>Datenschutzverletzungen</a:t>
          </a:r>
          <a:r>
            <a:rPr lang="de-CH" sz="1000" baseline="0"/>
            <a:t> als solche</a:t>
          </a:r>
          <a:endParaRPr lang="de-CH" sz="1000"/>
        </a:p>
      </xdr:txBody>
    </xdr:sp>
    <xdr:clientData/>
  </xdr:oneCellAnchor>
  <xdr:twoCellAnchor>
    <xdr:from>
      <xdr:col>8</xdr:col>
      <xdr:colOff>91661</xdr:colOff>
      <xdr:row>104</xdr:row>
      <xdr:rowOff>12153</xdr:rowOff>
    </xdr:from>
    <xdr:to>
      <xdr:col>8</xdr:col>
      <xdr:colOff>229705</xdr:colOff>
      <xdr:row>131</xdr:row>
      <xdr:rowOff>5508</xdr:rowOff>
    </xdr:to>
    <xdr:sp macro="" textlink="">
      <xdr:nvSpPr>
        <xdr:cNvPr id="31" name="Geschweifte Klammer rechts 30">
          <a:extLst>
            <a:ext uri="{FF2B5EF4-FFF2-40B4-BE49-F238E27FC236}">
              <a16:creationId xmlns:a16="http://schemas.microsoft.com/office/drawing/2014/main" id="{00000000-0008-0000-0200-00001F000000}"/>
            </a:ext>
          </a:extLst>
        </xdr:cNvPr>
        <xdr:cNvSpPr/>
      </xdr:nvSpPr>
      <xdr:spPr>
        <a:xfrm>
          <a:off x="7849704" y="37140327"/>
          <a:ext cx="138044" cy="400213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8</xdr:col>
      <xdr:colOff>251791</xdr:colOff>
      <xdr:row>115</xdr:row>
      <xdr:rowOff>180004</xdr:rowOff>
    </xdr:from>
    <xdr:ext cx="1592470" cy="561885"/>
    <xdr:sp macro="" textlink="">
      <xdr:nvSpPr>
        <xdr:cNvPr id="32" name="Textfeld 31">
          <a:extLst>
            <a:ext uri="{FF2B5EF4-FFF2-40B4-BE49-F238E27FC236}">
              <a16:creationId xmlns:a16="http://schemas.microsoft.com/office/drawing/2014/main" id="{00000000-0008-0000-0200-000020000000}"/>
            </a:ext>
          </a:extLst>
        </xdr:cNvPr>
        <xdr:cNvSpPr txBox="1"/>
      </xdr:nvSpPr>
      <xdr:spPr>
        <a:xfrm>
          <a:off x="8009834" y="39312569"/>
          <a:ext cx="1592470"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000"/>
            <a:t>Mögliche tatsächliche nachteilige Ereignisse (siehe auch Tabelle unten)</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17</xdr:col>
      <xdr:colOff>1200696</xdr:colOff>
      <xdr:row>5</xdr:row>
      <xdr:rowOff>148397</xdr:rowOff>
    </xdr:from>
    <xdr:ext cx="1001566" cy="200304"/>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0997755" y="1014985"/>
          <a:ext cx="1001566" cy="200304"/>
        </a:xfrm>
        <a:prstGeom prst="rect">
          <a:avLst/>
        </a:prstGeom>
      </xdr:spPr>
    </xdr:pic>
    <xdr:clientData/>
  </xdr:oneCellAnchor>
  <xdr:twoCellAnchor>
    <xdr:from>
      <xdr:col>7</xdr:col>
      <xdr:colOff>140138</xdr:colOff>
      <xdr:row>10</xdr:row>
      <xdr:rowOff>455449</xdr:rowOff>
    </xdr:from>
    <xdr:to>
      <xdr:col>7</xdr:col>
      <xdr:colOff>148897</xdr:colOff>
      <xdr:row>11</xdr:row>
      <xdr:rowOff>91966</xdr:rowOff>
    </xdr:to>
    <xdr:cxnSp macro="">
      <xdr:nvCxnSpPr>
        <xdr:cNvPr id="36" name="Gerade Verbindung mit Pfeil 35">
          <a:extLst>
            <a:ext uri="{FF2B5EF4-FFF2-40B4-BE49-F238E27FC236}">
              <a16:creationId xmlns:a16="http://schemas.microsoft.com/office/drawing/2014/main" id="{00000000-0008-0000-0300-000024000000}"/>
            </a:ext>
          </a:extLst>
        </xdr:cNvPr>
        <xdr:cNvCxnSpPr/>
      </xdr:nvCxnSpPr>
      <xdr:spPr>
        <a:xfrm>
          <a:off x="9822793" y="2237828"/>
          <a:ext cx="8759" cy="324069"/>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156140</xdr:colOff>
      <xdr:row>7</xdr:row>
      <xdr:rowOff>69059</xdr:rowOff>
    </xdr:from>
    <xdr:to>
      <xdr:col>13</xdr:col>
      <xdr:colOff>175847</xdr:colOff>
      <xdr:row>11</xdr:row>
      <xdr:rowOff>127000</xdr:rowOff>
    </xdr:to>
    <xdr:cxnSp macro="">
      <xdr:nvCxnSpPr>
        <xdr:cNvPr id="38" name="Gerade Verbindung mit Pfeil 37">
          <a:extLst>
            <a:ext uri="{FF2B5EF4-FFF2-40B4-BE49-F238E27FC236}">
              <a16:creationId xmlns:a16="http://schemas.microsoft.com/office/drawing/2014/main" id="{00000000-0008-0000-0300-000026000000}"/>
            </a:ext>
          </a:extLst>
        </xdr:cNvPr>
        <xdr:cNvCxnSpPr/>
      </xdr:nvCxnSpPr>
      <xdr:spPr>
        <a:xfrm>
          <a:off x="17638178" y="1304867"/>
          <a:ext cx="19707" cy="1298633"/>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117231</xdr:colOff>
      <xdr:row>8</xdr:row>
      <xdr:rowOff>43962</xdr:rowOff>
    </xdr:from>
    <xdr:to>
      <xdr:col>14</xdr:col>
      <xdr:colOff>137746</xdr:colOff>
      <xdr:row>11</xdr:row>
      <xdr:rowOff>123092</xdr:rowOff>
    </xdr:to>
    <xdr:cxnSp macro="">
      <xdr:nvCxnSpPr>
        <xdr:cNvPr id="40" name="Gerade Verbindung mit Pfeil 39">
          <a:extLst>
            <a:ext uri="{FF2B5EF4-FFF2-40B4-BE49-F238E27FC236}">
              <a16:creationId xmlns:a16="http://schemas.microsoft.com/office/drawing/2014/main" id="{00000000-0008-0000-0300-000028000000}"/>
            </a:ext>
          </a:extLst>
        </xdr:cNvPr>
        <xdr:cNvCxnSpPr/>
      </xdr:nvCxnSpPr>
      <xdr:spPr>
        <a:xfrm>
          <a:off x="17911885" y="1465385"/>
          <a:ext cx="20515" cy="1134207"/>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628808</xdr:colOff>
      <xdr:row>8</xdr:row>
      <xdr:rowOff>66080</xdr:rowOff>
    </xdr:from>
    <xdr:to>
      <xdr:col>18</xdr:col>
      <xdr:colOff>273541</xdr:colOff>
      <xdr:row>11</xdr:row>
      <xdr:rowOff>136769</xdr:rowOff>
    </xdr:to>
    <xdr:grpSp>
      <xdr:nvGrpSpPr>
        <xdr:cNvPr id="52" name="Gruppieren 51">
          <a:extLst>
            <a:ext uri="{FF2B5EF4-FFF2-40B4-BE49-F238E27FC236}">
              <a16:creationId xmlns:a16="http://schemas.microsoft.com/office/drawing/2014/main" id="{00000000-0008-0000-0300-000034000000}"/>
            </a:ext>
          </a:extLst>
        </xdr:cNvPr>
        <xdr:cNvGrpSpPr/>
      </xdr:nvGrpSpPr>
      <xdr:grpSpPr>
        <a:xfrm>
          <a:off x="19969321" y="1932980"/>
          <a:ext cx="2740358" cy="1118439"/>
          <a:chOff x="19244198" y="1487503"/>
          <a:chExt cx="2673072" cy="1125766"/>
        </a:xfrm>
      </xdr:grpSpPr>
      <xdr:cxnSp macro="">
        <xdr:nvCxnSpPr>
          <xdr:cNvPr id="49" name="Gerade Verbindung mit Pfeil 48">
            <a:extLst>
              <a:ext uri="{FF2B5EF4-FFF2-40B4-BE49-F238E27FC236}">
                <a16:creationId xmlns:a16="http://schemas.microsoft.com/office/drawing/2014/main" id="{00000000-0008-0000-0300-000031000000}"/>
              </a:ext>
            </a:extLst>
          </xdr:cNvPr>
          <xdr:cNvCxnSpPr/>
        </xdr:nvCxnSpPr>
        <xdr:spPr>
          <a:xfrm>
            <a:off x="20658016" y="2125785"/>
            <a:ext cx="3907" cy="487484"/>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51" name="Gerade Verbindung mit Pfeil 50">
            <a:extLst>
              <a:ext uri="{FF2B5EF4-FFF2-40B4-BE49-F238E27FC236}">
                <a16:creationId xmlns:a16="http://schemas.microsoft.com/office/drawing/2014/main" id="{00000000-0008-0000-0300-000033000000}"/>
              </a:ext>
            </a:extLst>
          </xdr:cNvPr>
          <xdr:cNvCxnSpPr/>
        </xdr:nvCxnSpPr>
        <xdr:spPr>
          <a:xfrm>
            <a:off x="21782454" y="2116993"/>
            <a:ext cx="3907" cy="487484"/>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8" name="Textfeld 47">
            <a:extLst>
              <a:ext uri="{FF2B5EF4-FFF2-40B4-BE49-F238E27FC236}">
                <a16:creationId xmlns:a16="http://schemas.microsoft.com/office/drawing/2014/main" id="{00000000-0008-0000-0300-000030000000}"/>
              </a:ext>
            </a:extLst>
          </xdr:cNvPr>
          <xdr:cNvSpPr txBox="1"/>
        </xdr:nvSpPr>
        <xdr:spPr>
          <a:xfrm>
            <a:off x="19244198" y="1487503"/>
            <a:ext cx="2673072" cy="75184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CH" sz="700">
                <a:solidFill>
                  <a:schemeClr val="bg2">
                    <a:lumMod val="50000"/>
                  </a:schemeClr>
                </a:solidFill>
              </a:rPr>
              <a:t>Hier</a:t>
            </a:r>
            <a:r>
              <a:rPr lang="de-CH" sz="700" baseline="0">
                <a:solidFill>
                  <a:schemeClr val="bg2">
                    <a:lumMod val="50000"/>
                  </a:schemeClr>
                </a:solidFill>
              </a:rPr>
              <a:t> werden die Massnahmen angegeben, die noch ausstehend sind, von deren Erfüllung im Rahmen der Beurteilung der Anforderung aber ausgegangen wurde (z.B. Unterzeichnung des Vertrags mit dem Provider). Anhand der Angabe in der Spalte daneben (Wert 0 = kein Massnahme; 1 = noch umzusetzen; 2 = umgesetzt) kann später geprüft werden, ob alles umgesetzt worden ist.</a:t>
            </a:r>
            <a:endParaRPr lang="de-CH" sz="700">
              <a:solidFill>
                <a:schemeClr val="bg2">
                  <a:lumMod val="50000"/>
                </a:schemeClr>
              </a:solidFill>
            </a:endParaRPr>
          </a:p>
        </xdr:txBody>
      </xdr:sp>
    </xdr:grpSp>
    <xdr:clientData/>
  </xdr:twoCellAnchor>
  <xdr:twoCellAnchor>
    <xdr:from>
      <xdr:col>12</xdr:col>
      <xdr:colOff>213245</xdr:colOff>
      <xdr:row>8</xdr:row>
      <xdr:rowOff>137212</xdr:rowOff>
    </xdr:from>
    <xdr:to>
      <xdr:col>15</xdr:col>
      <xdr:colOff>176404</xdr:colOff>
      <xdr:row>11</xdr:row>
      <xdr:rowOff>130969</xdr:rowOff>
    </xdr:to>
    <xdr:grpSp>
      <xdr:nvGrpSpPr>
        <xdr:cNvPr id="53" name="Gruppieren 52">
          <a:extLst>
            <a:ext uri="{FF2B5EF4-FFF2-40B4-BE49-F238E27FC236}">
              <a16:creationId xmlns:a16="http://schemas.microsoft.com/office/drawing/2014/main" id="{00000000-0008-0000-0300-000035000000}"/>
            </a:ext>
          </a:extLst>
        </xdr:cNvPr>
        <xdr:cNvGrpSpPr/>
      </xdr:nvGrpSpPr>
      <xdr:grpSpPr>
        <a:xfrm>
          <a:off x="14734108" y="2004112"/>
          <a:ext cx="4235121" cy="1041507"/>
          <a:chOff x="14310245" y="1558635"/>
          <a:chExt cx="3939236" cy="1048834"/>
        </a:xfrm>
      </xdr:grpSpPr>
      <xdr:cxnSp macro="">
        <xdr:nvCxnSpPr>
          <xdr:cNvPr id="43" name="Gerade Verbindung mit Pfeil 42">
            <a:extLst>
              <a:ext uri="{FF2B5EF4-FFF2-40B4-BE49-F238E27FC236}">
                <a16:creationId xmlns:a16="http://schemas.microsoft.com/office/drawing/2014/main" id="{00000000-0008-0000-0300-00002B000000}"/>
              </a:ext>
            </a:extLst>
          </xdr:cNvPr>
          <xdr:cNvCxnSpPr/>
        </xdr:nvCxnSpPr>
        <xdr:spPr>
          <a:xfrm flipH="1">
            <a:off x="15736094" y="2331553"/>
            <a:ext cx="1052" cy="275916"/>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45" name="Verbinder: gewinkelt 44">
            <a:extLst>
              <a:ext uri="{FF2B5EF4-FFF2-40B4-BE49-F238E27FC236}">
                <a16:creationId xmlns:a16="http://schemas.microsoft.com/office/drawing/2014/main" id="{00000000-0008-0000-0300-00002D000000}"/>
              </a:ext>
            </a:extLst>
          </xdr:cNvPr>
          <xdr:cNvCxnSpPr>
            <a:stCxn id="42" idx="3"/>
          </xdr:cNvCxnSpPr>
        </xdr:nvCxnSpPr>
        <xdr:spPr>
          <a:xfrm>
            <a:off x="17061656" y="1948573"/>
            <a:ext cx="1187825" cy="643702"/>
          </a:xfrm>
          <a:prstGeom prst="bentConnector3">
            <a:avLst>
              <a:gd name="adj1" fmla="val 99925"/>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42" name="Textfeld 41">
            <a:extLst>
              <a:ext uri="{FF2B5EF4-FFF2-40B4-BE49-F238E27FC236}">
                <a16:creationId xmlns:a16="http://schemas.microsoft.com/office/drawing/2014/main" id="{00000000-0008-0000-0300-00002A000000}"/>
              </a:ext>
            </a:extLst>
          </xdr:cNvPr>
          <xdr:cNvSpPr txBox="1"/>
        </xdr:nvSpPr>
        <xdr:spPr>
          <a:xfrm>
            <a:off x="14310245" y="1558635"/>
            <a:ext cx="2751411" cy="767664"/>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a:solidFill>
                  <a:schemeClr val="bg2">
                    <a:lumMod val="50000"/>
                  </a:schemeClr>
                </a:solidFill>
              </a:rPr>
              <a:t>Das Feld "Restrisiko" ist nur auszufüllen, wenn die Anforderung nicht als (vollständig) "Erledigt" angegeben werden kann und daher Restrisiken verbleiben. Das</a:t>
            </a:r>
            <a:r>
              <a:rPr lang="de-CH" sz="700" baseline="0">
                <a:solidFill>
                  <a:schemeClr val="bg2">
                    <a:lumMod val="50000"/>
                  </a:schemeClr>
                </a:solidFill>
              </a:rPr>
              <a:t> Restrisiko, dass die Anforderung wider erwarten doch nicht erfüllt ist wird in der separaten Risikobeurteilung bewertet und nicht hier. Wird hier kein Text ausgefüllt oder wird die Anforderung als "erfüllt" taxiert, erscheint statt des Risikos ein "N/A".</a:t>
            </a:r>
            <a:endParaRPr lang="de-CH" sz="700">
              <a:solidFill>
                <a:schemeClr val="bg2">
                  <a:lumMod val="50000"/>
                </a:schemeClr>
              </a:solidFill>
            </a:endParaRPr>
          </a:p>
        </xdr:txBody>
      </xdr:sp>
    </xdr:grpSp>
    <xdr:clientData/>
  </xdr:twoCellAnchor>
  <xdr:twoCellAnchor>
    <xdr:from>
      <xdr:col>7</xdr:col>
      <xdr:colOff>284655</xdr:colOff>
      <xdr:row>9</xdr:row>
      <xdr:rowOff>39414</xdr:rowOff>
    </xdr:from>
    <xdr:to>
      <xdr:col>10</xdr:col>
      <xdr:colOff>2272861</xdr:colOff>
      <xdr:row>11</xdr:row>
      <xdr:rowOff>87585</xdr:rowOff>
    </xdr:to>
    <xdr:grpSp>
      <xdr:nvGrpSpPr>
        <xdr:cNvPr id="54" name="Gruppieren 53">
          <a:extLst>
            <a:ext uri="{FF2B5EF4-FFF2-40B4-BE49-F238E27FC236}">
              <a16:creationId xmlns:a16="http://schemas.microsoft.com/office/drawing/2014/main" id="{00000000-0008-0000-0300-000036000000}"/>
            </a:ext>
          </a:extLst>
        </xdr:cNvPr>
        <xdr:cNvGrpSpPr/>
      </xdr:nvGrpSpPr>
      <xdr:grpSpPr>
        <a:xfrm>
          <a:off x="10233518" y="2087289"/>
          <a:ext cx="2954993" cy="914946"/>
          <a:chOff x="9975732" y="1646452"/>
          <a:chExt cx="2935821" cy="917633"/>
        </a:xfrm>
      </xdr:grpSpPr>
      <xdr:cxnSp macro="">
        <xdr:nvCxnSpPr>
          <xdr:cNvPr id="5" name="Verbinder: gewinkelt 4">
            <a:extLst>
              <a:ext uri="{FF2B5EF4-FFF2-40B4-BE49-F238E27FC236}">
                <a16:creationId xmlns:a16="http://schemas.microsoft.com/office/drawing/2014/main" id="{00000000-0008-0000-0300-000005000000}"/>
              </a:ext>
            </a:extLst>
          </xdr:cNvPr>
          <xdr:cNvCxnSpPr>
            <a:stCxn id="6" idx="1"/>
          </xdr:cNvCxnSpPr>
        </xdr:nvCxnSpPr>
        <xdr:spPr>
          <a:xfrm rot="10800000">
            <a:off x="9975732" y="1646452"/>
            <a:ext cx="991408" cy="327945"/>
          </a:xfrm>
          <a:prstGeom prst="bentConnector3">
            <a:avLst>
              <a:gd name="adj1" fmla="val 99339"/>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12" name="Verbinder: gewinkelt 11">
            <a:extLst>
              <a:ext uri="{FF2B5EF4-FFF2-40B4-BE49-F238E27FC236}">
                <a16:creationId xmlns:a16="http://schemas.microsoft.com/office/drawing/2014/main" id="{00000000-0008-0000-0300-00000C000000}"/>
              </a:ext>
            </a:extLst>
          </xdr:cNvPr>
          <xdr:cNvCxnSpPr>
            <a:stCxn id="6" idx="1"/>
          </xdr:cNvCxnSpPr>
        </xdr:nvCxnSpPr>
        <xdr:spPr>
          <a:xfrm rot="10800000">
            <a:off x="10700010" y="1650840"/>
            <a:ext cx="267131" cy="323558"/>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3" name="Verbinder: gewinkelt 22">
            <a:extLst>
              <a:ext uri="{FF2B5EF4-FFF2-40B4-BE49-F238E27FC236}">
                <a16:creationId xmlns:a16="http://schemas.microsoft.com/office/drawing/2014/main" id="{00000000-0008-0000-0300-000017000000}"/>
              </a:ext>
            </a:extLst>
          </xdr:cNvPr>
          <xdr:cNvCxnSpPr>
            <a:stCxn id="6" idx="1"/>
          </xdr:cNvCxnSpPr>
        </xdr:nvCxnSpPr>
        <xdr:spPr>
          <a:xfrm rot="10800000" flipV="1">
            <a:off x="10172635" y="1974397"/>
            <a:ext cx="794506" cy="585310"/>
          </a:xfrm>
          <a:prstGeom prst="bentConnector3">
            <a:avLst>
              <a:gd name="adj1" fmla="val 9945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xnSp macro="">
        <xdr:nvCxnSpPr>
          <xdr:cNvPr id="29" name="Verbinder: gewinkelt 28">
            <a:extLst>
              <a:ext uri="{FF2B5EF4-FFF2-40B4-BE49-F238E27FC236}">
                <a16:creationId xmlns:a16="http://schemas.microsoft.com/office/drawing/2014/main" id="{00000000-0008-0000-0300-00001D000000}"/>
              </a:ext>
            </a:extLst>
          </xdr:cNvPr>
          <xdr:cNvCxnSpPr>
            <a:stCxn id="6" idx="1"/>
          </xdr:cNvCxnSpPr>
        </xdr:nvCxnSpPr>
        <xdr:spPr>
          <a:xfrm rot="10800000" flipV="1">
            <a:off x="10481373" y="1974396"/>
            <a:ext cx="485767" cy="589689"/>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10967140" y="1751557"/>
            <a:ext cx="1944413" cy="442309"/>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700">
                <a:solidFill>
                  <a:schemeClr val="bg2">
                    <a:lumMod val="50000"/>
                  </a:schemeClr>
                </a:solidFill>
              </a:rPr>
              <a:t>Diese Zahlen in</a:t>
            </a:r>
            <a:r>
              <a:rPr lang="de-CH" sz="700" baseline="0">
                <a:solidFill>
                  <a:schemeClr val="bg2">
                    <a:lumMod val="50000"/>
                  </a:schemeClr>
                </a:solidFill>
              </a:rPr>
              <a:t> der Tabelle eingeben. Es erscheint automatisch das Symbol. Die Symbole nicht kopieren. Das kann zu Fehlern führen. </a:t>
            </a:r>
            <a:endParaRPr lang="de-CH" sz="700">
              <a:solidFill>
                <a:schemeClr val="bg2">
                  <a:lumMod val="50000"/>
                </a:schemeClr>
              </a:solidFill>
            </a:endParaRPr>
          </a:p>
        </xdr:txBody>
      </xdr:sp>
    </xdr:grpSp>
    <xdr:clientData/>
  </xdr:twoCellAnchor>
  <xdr:twoCellAnchor>
    <xdr:from>
      <xdr:col>10</xdr:col>
      <xdr:colOff>597935</xdr:colOff>
      <xdr:row>1</xdr:row>
      <xdr:rowOff>79450</xdr:rowOff>
    </xdr:from>
    <xdr:to>
      <xdr:col>10</xdr:col>
      <xdr:colOff>1516529</xdr:colOff>
      <xdr:row>5</xdr:row>
      <xdr:rowOff>22412</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2193681</xdr:colOff>
      <xdr:row>1</xdr:row>
      <xdr:rowOff>80979</xdr:rowOff>
    </xdr:from>
    <xdr:to>
      <xdr:col>11</xdr:col>
      <xdr:colOff>161682</xdr:colOff>
      <xdr:row>5</xdr:row>
      <xdr:rowOff>20811</xdr:rowOff>
    </xdr:to>
    <xdr:graphicFrame macro="">
      <xdr:nvGraphicFramePr>
        <xdr:cNvPr id="7" name="Diagramm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19</xdr:col>
      <xdr:colOff>707571</xdr:colOff>
      <xdr:row>4</xdr:row>
      <xdr:rowOff>273335</xdr:rowOff>
    </xdr:from>
    <xdr:ext cx="1832430" cy="859402"/>
    <xdr:sp macro="" textlink="">
      <xdr:nvSpPr>
        <xdr:cNvPr id="8" name="Textfeld 7">
          <a:extLst>
            <a:ext uri="{FF2B5EF4-FFF2-40B4-BE49-F238E27FC236}">
              <a16:creationId xmlns:a16="http://schemas.microsoft.com/office/drawing/2014/main" id="{00000000-0008-0000-0300-000008000000}"/>
            </a:ext>
          </a:extLst>
        </xdr:cNvPr>
        <xdr:cNvSpPr txBox="1"/>
      </xdr:nvSpPr>
      <xdr:spPr>
        <a:xfrm>
          <a:off x="22760214" y="1370978"/>
          <a:ext cx="1832430" cy="85940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Durch</a:t>
          </a:r>
          <a:r>
            <a:rPr lang="de-CH" sz="700" baseline="0">
              <a:solidFill>
                <a:schemeClr val="bg2">
                  <a:lumMod val="50000"/>
                </a:schemeClr>
              </a:solidFill>
            </a:rPr>
            <a:t> Umschalten auf OFF wird die Anforderung nicht mehr berücksichtigt. Das kann sinnvoll sein, wenn dieses Arbeitsblatt mehrfach für dasselbe Projekt ausgefüllt wird (z.B. pro Anbieter ein Blatt) und überlappende Anforderungen nicht mehrfach erfasst werden sollen.</a:t>
          </a:r>
          <a:endParaRPr lang="de-CH" sz="700">
            <a:solidFill>
              <a:schemeClr val="bg2">
                <a:lumMod val="50000"/>
              </a:schemeClr>
            </a:solidFill>
          </a:endParaRPr>
        </a:p>
      </xdr:txBody>
    </xdr:sp>
    <xdr:clientData/>
  </xdr:oneCellAnchor>
  <xdr:twoCellAnchor>
    <xdr:from>
      <xdr:col>19</xdr:col>
      <xdr:colOff>1623786</xdr:colOff>
      <xdr:row>9</xdr:row>
      <xdr:rowOff>98594</xdr:rowOff>
    </xdr:from>
    <xdr:to>
      <xdr:col>20</xdr:col>
      <xdr:colOff>154213</xdr:colOff>
      <xdr:row>11</xdr:row>
      <xdr:rowOff>54421</xdr:rowOff>
    </xdr:to>
    <xdr:cxnSp macro="">
      <xdr:nvCxnSpPr>
        <xdr:cNvPr id="9" name="Verbinder: gewinkelt 8">
          <a:extLst>
            <a:ext uri="{FF2B5EF4-FFF2-40B4-BE49-F238E27FC236}">
              <a16:creationId xmlns:a16="http://schemas.microsoft.com/office/drawing/2014/main" id="{00000000-0008-0000-0300-000009000000}"/>
            </a:ext>
          </a:extLst>
        </xdr:cNvPr>
        <xdr:cNvCxnSpPr>
          <a:stCxn id="8" idx="2"/>
        </xdr:cNvCxnSpPr>
      </xdr:nvCxnSpPr>
      <xdr:spPr>
        <a:xfrm rot="16200000" flipH="1">
          <a:off x="23471729" y="2435080"/>
          <a:ext cx="826684" cy="417284"/>
        </a:xfrm>
        <a:prstGeom prst="bentConnector3">
          <a:avLst>
            <a:gd name="adj1" fmla="val 50000"/>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161684</xdr:colOff>
      <xdr:row>3</xdr:row>
      <xdr:rowOff>165754</xdr:rowOff>
    </xdr:from>
    <xdr:ext cx="1369787" cy="311496"/>
    <xdr:sp macro="" textlink="">
      <xdr:nvSpPr>
        <xdr:cNvPr id="10" name="Textfeld 9">
          <a:extLst>
            <a:ext uri="{FF2B5EF4-FFF2-40B4-BE49-F238E27FC236}">
              <a16:creationId xmlns:a16="http://schemas.microsoft.com/office/drawing/2014/main" id="{00000000-0008-0000-0300-00000A000000}"/>
            </a:ext>
          </a:extLst>
        </xdr:cNvPr>
        <xdr:cNvSpPr txBox="1"/>
      </xdr:nvSpPr>
      <xdr:spPr>
        <a:xfrm>
          <a:off x="7946037" y="1069695"/>
          <a:ext cx="1369787" cy="31149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Pro Anbieter</a:t>
          </a:r>
          <a:r>
            <a:rPr lang="de-CH" sz="700" baseline="0">
              <a:solidFill>
                <a:schemeClr val="bg2">
                  <a:lumMod val="50000"/>
                </a:schemeClr>
              </a:solidFill>
            </a:rPr>
            <a:t> ein Blatt ausfüllen (vgl.  in diesem Fall Spalte U)</a:t>
          </a:r>
          <a:endParaRPr lang="de-CH" sz="700">
            <a:solidFill>
              <a:schemeClr val="bg2">
                <a:lumMod val="50000"/>
              </a:schemeClr>
            </a:solidFill>
          </a:endParaRPr>
        </a:p>
      </xdr:txBody>
    </xdr:sp>
    <xdr:clientData/>
  </xdr:oneCellAnchor>
  <xdr:twoCellAnchor>
    <xdr:from>
      <xdr:col>5</xdr:col>
      <xdr:colOff>112061</xdr:colOff>
      <xdr:row>3</xdr:row>
      <xdr:rowOff>74704</xdr:rowOff>
    </xdr:from>
    <xdr:to>
      <xdr:col>5</xdr:col>
      <xdr:colOff>846578</xdr:colOff>
      <xdr:row>3</xdr:row>
      <xdr:rowOff>165754</xdr:rowOff>
    </xdr:to>
    <xdr:cxnSp macro="">
      <xdr:nvCxnSpPr>
        <xdr:cNvPr id="11" name="Verbinder: gewinkelt 10">
          <a:extLst>
            <a:ext uri="{FF2B5EF4-FFF2-40B4-BE49-F238E27FC236}">
              <a16:creationId xmlns:a16="http://schemas.microsoft.com/office/drawing/2014/main" id="{00000000-0008-0000-0300-00000B000000}"/>
            </a:ext>
          </a:extLst>
        </xdr:cNvPr>
        <xdr:cNvCxnSpPr>
          <a:stCxn id="10" idx="0"/>
        </xdr:cNvCxnSpPr>
      </xdr:nvCxnSpPr>
      <xdr:spPr>
        <a:xfrm rot="16200000" flipV="1">
          <a:off x="8218148" y="656911"/>
          <a:ext cx="91050" cy="734517"/>
        </a:xfrm>
        <a:prstGeom prst="bentConnector2">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30202</xdr:colOff>
      <xdr:row>10</xdr:row>
      <xdr:rowOff>126414</xdr:rowOff>
    </xdr:from>
    <xdr:ext cx="1369787" cy="201915"/>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2098320" y="2382532"/>
          <a:ext cx="1369787" cy="2019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700">
              <a:solidFill>
                <a:schemeClr val="bg2">
                  <a:lumMod val="50000"/>
                </a:schemeClr>
              </a:solidFill>
            </a:rPr>
            <a:t>Wird nicht gedruckt</a:t>
          </a:r>
        </a:p>
      </xdr:txBody>
    </xdr:sp>
    <xdr:clientData/>
  </xdr:oneCellAnchor>
  <xdr:twoCellAnchor>
    <xdr:from>
      <xdr:col>19</xdr:col>
      <xdr:colOff>763284</xdr:colOff>
      <xdr:row>10</xdr:row>
      <xdr:rowOff>335020</xdr:rowOff>
    </xdr:from>
    <xdr:to>
      <xdr:col>19</xdr:col>
      <xdr:colOff>767198</xdr:colOff>
      <xdr:row>11</xdr:row>
      <xdr:rowOff>137699</xdr:rowOff>
    </xdr:to>
    <xdr:cxnSp macro="">
      <xdr:nvCxnSpPr>
        <xdr:cNvPr id="16" name="Gerade Verbindung mit Pfeil 15">
          <a:extLst>
            <a:ext uri="{FF2B5EF4-FFF2-40B4-BE49-F238E27FC236}">
              <a16:creationId xmlns:a16="http://schemas.microsoft.com/office/drawing/2014/main" id="{00000000-0008-0000-0300-000010000000}"/>
            </a:ext>
          </a:extLst>
        </xdr:cNvPr>
        <xdr:cNvCxnSpPr/>
      </xdr:nvCxnSpPr>
      <xdr:spPr>
        <a:xfrm>
          <a:off x="22831402" y="2591138"/>
          <a:ext cx="3914" cy="489973"/>
        </a:xfrm>
        <a:prstGeom prst="straightConnector1">
          <a:avLst/>
        </a:prstGeom>
        <a:ln w="9525">
          <a:solidFill>
            <a:schemeClr val="bg2">
              <a:lumMod val="50000"/>
            </a:schemeClr>
          </a:solidFill>
          <a:tailEnd type="triangle"/>
        </a:ln>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77845</xdr:colOff>
      <xdr:row>0</xdr:row>
      <xdr:rowOff>315631</xdr:rowOff>
    </xdr:from>
    <xdr:to>
      <xdr:col>27</xdr:col>
      <xdr:colOff>46523</xdr:colOff>
      <xdr:row>6</xdr:row>
      <xdr:rowOff>1249081</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641459</xdr:colOff>
      <xdr:row>0</xdr:row>
      <xdr:rowOff>314383</xdr:rowOff>
    </xdr:from>
    <xdr:to>
      <xdr:col>22</xdr:col>
      <xdr:colOff>67772</xdr:colOff>
      <xdr:row>6</xdr:row>
      <xdr:rowOff>1139883</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29</xdr:col>
      <xdr:colOff>1465090</xdr:colOff>
      <xdr:row>6</xdr:row>
      <xdr:rowOff>1642461</xdr:rowOff>
    </xdr:from>
    <xdr:ext cx="1001566" cy="200304"/>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8592290" y="3090261"/>
          <a:ext cx="1001566" cy="200304"/>
        </a:xfrm>
        <a:prstGeom prst="rect">
          <a:avLst/>
        </a:prstGeom>
      </xdr:spPr>
    </xdr:pic>
    <xdr:clientData/>
  </xdr:oneCellAnchor>
  <xdr:twoCellAnchor>
    <xdr:from>
      <xdr:col>36</xdr:col>
      <xdr:colOff>0</xdr:colOff>
      <xdr:row>81</xdr:row>
      <xdr:rowOff>0</xdr:rowOff>
    </xdr:from>
    <xdr:to>
      <xdr:col>47</xdr:col>
      <xdr:colOff>22412</xdr:colOff>
      <xdr:row>89</xdr:row>
      <xdr:rowOff>59766</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31743650" y="72009000"/>
          <a:ext cx="4854762" cy="1621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t>Wie</a:t>
          </a:r>
          <a:r>
            <a:rPr lang="de-CH" sz="1000" baseline="0"/>
            <a:t> </a:t>
          </a:r>
          <a:r>
            <a:rPr lang="de-CH" sz="1000"/>
            <a:t>"Delphi"</a:t>
          </a:r>
          <a:r>
            <a:rPr lang="de-CH" sz="1000" baseline="0"/>
            <a:t> anzuwenden ist:</a:t>
          </a:r>
          <a:endParaRPr lang="de-CH" sz="1000"/>
        </a:p>
        <a:p>
          <a:endParaRPr lang="de-CH" sz="1000"/>
        </a:p>
        <a:p>
          <a:pPr indent="-108000"/>
          <a:r>
            <a:rPr lang="de-CH" sz="1000"/>
            <a:t>1. Die Anzahl Teilnehmer im betreffenden Feld eintragen.</a:t>
          </a:r>
        </a:p>
        <a:p>
          <a:pPr indent="-108000"/>
          <a:r>
            <a:rPr lang="de-CH" sz="1000"/>
            <a:t>2.</a:t>
          </a:r>
          <a:r>
            <a:rPr lang="de-CH" sz="1000" baseline="0"/>
            <a:t> </a:t>
          </a:r>
          <a:r>
            <a:rPr lang="de-CH" sz="1000"/>
            <a:t>Jeder Teilnehmer denkt sich einen für ihn oder sie passenden Wert aus</a:t>
          </a:r>
          <a:r>
            <a:rPr lang="de-CH" sz="1000" baseline="0"/>
            <a:t>.</a:t>
          </a:r>
        </a:p>
        <a:p>
          <a:pPr indent="-108000"/>
          <a:r>
            <a:rPr lang="de-CH" sz="1000" baseline="0"/>
            <a:t>3. Die Nummer jedes Teilnehmers wir in die Spalten AB-AF eingefügt; nicht diskutieren.</a:t>
          </a:r>
        </a:p>
        <a:p>
          <a:pPr indent="-108000"/>
          <a:r>
            <a:rPr lang="de-CH" sz="1000" baseline="0"/>
            <a:t>4. Wenn das getan ist, die Werte diskutieren.</a:t>
          </a:r>
        </a:p>
        <a:p>
          <a:pPr indent="-108000"/>
          <a:r>
            <a:rPr lang="de-CH" sz="1000" baseline="0"/>
            <a:t>5. Jeder Teilnehmer denkt sich nochmals einen für ihn oder sie passenden Wert aus.</a:t>
          </a:r>
        </a:p>
        <a:p>
          <a:pPr indent="-108000"/>
          <a:r>
            <a:rPr lang="de-CH" sz="1000" baseline="0"/>
            <a:t>6. Die Werte werden in die Spalten AG-AK eingetragen. Der Mittelwert ist zu verwenden.</a:t>
          </a:r>
        </a:p>
      </xdr:txBody>
    </xdr:sp>
    <xdr:clientData/>
  </xdr:twoCellAnchor>
  <xdr:twoCellAnchor>
    <xdr:from>
      <xdr:col>6</xdr:col>
      <xdr:colOff>526143</xdr:colOff>
      <xdr:row>6</xdr:row>
      <xdr:rowOff>1129783</xdr:rowOff>
    </xdr:from>
    <xdr:to>
      <xdr:col>10</xdr:col>
      <xdr:colOff>246262</xdr:colOff>
      <xdr:row>7</xdr:row>
      <xdr:rowOff>36285</xdr:rowOff>
    </xdr:to>
    <xdr:cxnSp macro="">
      <xdr:nvCxnSpPr>
        <xdr:cNvPr id="11" name="Verbinder: gewinkelt 10">
          <a:extLst>
            <a:ext uri="{FF2B5EF4-FFF2-40B4-BE49-F238E27FC236}">
              <a16:creationId xmlns:a16="http://schemas.microsoft.com/office/drawing/2014/main" id="{00000000-0008-0000-0400-00000B000000}"/>
            </a:ext>
          </a:extLst>
        </xdr:cNvPr>
        <xdr:cNvCxnSpPr>
          <a:endCxn id="12" idx="1"/>
        </xdr:cNvCxnSpPr>
      </xdr:nvCxnSpPr>
      <xdr:spPr>
        <a:xfrm flipV="1">
          <a:off x="11130643" y="2572140"/>
          <a:ext cx="6215262" cy="693574"/>
        </a:xfrm>
        <a:prstGeom prst="bentConnector3">
          <a:avLst>
            <a:gd name="adj1" fmla="val -62"/>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246262</xdr:colOff>
      <xdr:row>6</xdr:row>
      <xdr:rowOff>1005357</xdr:rowOff>
    </xdr:from>
    <xdr:ext cx="7011150" cy="248851"/>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17345905" y="2447714"/>
          <a:ext cx="701115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chemeClr val="bg2">
                  <a:lumMod val="50000"/>
                </a:schemeClr>
              </a:solidFill>
            </a:rPr>
            <a:t>Falls die Ursache eintritt, mit welchen Höchstfolgen für das Organ und die betroffenen Personen ist wie wahrscheinlich zu rechnen?</a:t>
          </a:r>
        </a:p>
      </xdr:txBody>
    </xdr:sp>
    <xdr:clientData/>
  </xdr:oneCellAnchor>
  <xdr:oneCellAnchor>
    <xdr:from>
      <xdr:col>6</xdr:col>
      <xdr:colOff>559707</xdr:colOff>
      <xdr:row>6</xdr:row>
      <xdr:rowOff>1199485</xdr:rowOff>
    </xdr:from>
    <xdr:ext cx="1437188" cy="514949"/>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11164207" y="2641842"/>
          <a:ext cx="1437188"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Wahrscheinlichkeit</a:t>
          </a:r>
          <a:r>
            <a:rPr lang="de-CH" sz="900" baseline="0">
              <a:solidFill>
                <a:schemeClr val="bg2">
                  <a:lumMod val="50000"/>
                </a:schemeClr>
              </a:solidFill>
            </a:rPr>
            <a:t> </a:t>
          </a:r>
          <a:br>
            <a:rPr lang="de-CH" sz="900" baseline="0">
              <a:solidFill>
                <a:schemeClr val="bg2">
                  <a:lumMod val="50000"/>
                </a:schemeClr>
              </a:solidFill>
            </a:rPr>
          </a:br>
          <a:r>
            <a:rPr lang="de-CH" sz="900" baseline="0">
              <a:solidFill>
                <a:schemeClr val="bg2">
                  <a:lumMod val="50000"/>
                </a:schemeClr>
              </a:solidFill>
            </a:rPr>
            <a:t>des Ursacheneintritts</a:t>
          </a:r>
        </a:p>
        <a:p>
          <a:r>
            <a:rPr lang="de-CH" sz="900" baseline="0">
              <a:solidFill>
                <a:schemeClr val="bg2">
                  <a:lumMod val="50000"/>
                </a:schemeClr>
              </a:solidFill>
            </a:rPr>
            <a:t>in der Beurteilungsperiode</a:t>
          </a:r>
          <a:endParaRPr lang="de-CH" sz="900">
            <a:solidFill>
              <a:schemeClr val="bg2">
                <a:lumMod val="50000"/>
              </a:schemeClr>
            </a:solidFill>
          </a:endParaRPr>
        </a:p>
      </xdr:txBody>
    </xdr:sp>
    <xdr:clientData/>
  </xdr:oneCellAnchor>
  <xdr:oneCellAnchor>
    <xdr:from>
      <xdr:col>15</xdr:col>
      <xdr:colOff>0</xdr:colOff>
      <xdr:row>6</xdr:row>
      <xdr:rowOff>317178</xdr:rowOff>
    </xdr:from>
    <xdr:ext cx="4880429" cy="248851"/>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20410714" y="1759535"/>
          <a:ext cx="488042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Verbessert sich die Risikolage gegenüber der</a:t>
          </a:r>
          <a:r>
            <a:rPr lang="de-CH" sz="1000" baseline="0">
              <a:solidFill>
                <a:schemeClr val="bg2">
                  <a:lumMod val="50000"/>
                </a:schemeClr>
              </a:solidFill>
            </a:rPr>
            <a:t> Risikolage unter im</a:t>
          </a:r>
          <a:r>
            <a:rPr lang="de-CH" sz="1000">
              <a:solidFill>
                <a:schemeClr val="bg2">
                  <a:lumMod val="50000"/>
                </a:schemeClr>
              </a:solidFill>
            </a:rPr>
            <a:t> Status Quo insgesamt?</a:t>
          </a:r>
        </a:p>
      </xdr:txBody>
    </xdr:sp>
    <xdr:clientData/>
  </xdr:oneCellAnchor>
  <xdr:twoCellAnchor>
    <xdr:from>
      <xdr:col>15</xdr:col>
      <xdr:colOff>37975</xdr:colOff>
      <xdr:row>6</xdr:row>
      <xdr:rowOff>576706</xdr:rowOff>
    </xdr:from>
    <xdr:to>
      <xdr:col>15</xdr:col>
      <xdr:colOff>647703</xdr:colOff>
      <xdr:row>6</xdr:row>
      <xdr:rowOff>759914</xdr:rowOff>
    </xdr:to>
    <xdr:sp macro="" textlink="">
      <xdr:nvSpPr>
        <xdr:cNvPr id="17" name="Geschweifte Klammer rechts 16">
          <a:extLst>
            <a:ext uri="{FF2B5EF4-FFF2-40B4-BE49-F238E27FC236}">
              <a16:creationId xmlns:a16="http://schemas.microsoft.com/office/drawing/2014/main" id="{00000000-0008-0000-0400-000011000000}"/>
            </a:ext>
          </a:extLst>
        </xdr:cNvPr>
        <xdr:cNvSpPr/>
      </xdr:nvSpPr>
      <xdr:spPr>
        <a:xfrm rot="16200000">
          <a:off x="18926585" y="1811246"/>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24</xdr:col>
      <xdr:colOff>37068</xdr:colOff>
      <xdr:row>6</xdr:row>
      <xdr:rowOff>582149</xdr:rowOff>
    </xdr:from>
    <xdr:to>
      <xdr:col>24</xdr:col>
      <xdr:colOff>646796</xdr:colOff>
      <xdr:row>6</xdr:row>
      <xdr:rowOff>765357</xdr:rowOff>
    </xdr:to>
    <xdr:sp macro="" textlink="">
      <xdr:nvSpPr>
        <xdr:cNvPr id="18" name="Geschweifte Klammer rechts 17">
          <a:extLst>
            <a:ext uri="{FF2B5EF4-FFF2-40B4-BE49-F238E27FC236}">
              <a16:creationId xmlns:a16="http://schemas.microsoft.com/office/drawing/2014/main" id="{00000000-0008-0000-0400-000012000000}"/>
            </a:ext>
          </a:extLst>
        </xdr:cNvPr>
        <xdr:cNvSpPr/>
      </xdr:nvSpPr>
      <xdr:spPr>
        <a:xfrm rot="16200000">
          <a:off x="21764128" y="1816689"/>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26</xdr:col>
      <xdr:colOff>652111</xdr:colOff>
      <xdr:row>6</xdr:row>
      <xdr:rowOff>1527927</xdr:rowOff>
    </xdr:from>
    <xdr:to>
      <xdr:col>28</xdr:col>
      <xdr:colOff>752929</xdr:colOff>
      <xdr:row>6</xdr:row>
      <xdr:rowOff>1736766</xdr:rowOff>
    </xdr:to>
    <xdr:sp macro="" textlink="">
      <xdr:nvSpPr>
        <xdr:cNvPr id="19" name="Geschweifte Klammer rechts 18">
          <a:extLst>
            <a:ext uri="{FF2B5EF4-FFF2-40B4-BE49-F238E27FC236}">
              <a16:creationId xmlns:a16="http://schemas.microsoft.com/office/drawing/2014/main" id="{00000000-0008-0000-0400-000013000000}"/>
            </a:ext>
          </a:extLst>
        </xdr:cNvPr>
        <xdr:cNvSpPr/>
      </xdr:nvSpPr>
      <xdr:spPr>
        <a:xfrm rot="16200000">
          <a:off x="25810775" y="1934363"/>
          <a:ext cx="208839" cy="229156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26</xdr:col>
      <xdr:colOff>396737</xdr:colOff>
      <xdr:row>6</xdr:row>
      <xdr:rowOff>1258614</xdr:rowOff>
    </xdr:from>
    <xdr:ext cx="2872921" cy="248851"/>
    <xdr:sp macro="" textlink="">
      <xdr:nvSpPr>
        <xdr:cNvPr id="20" name="Textfeld 19">
          <a:extLst>
            <a:ext uri="{FF2B5EF4-FFF2-40B4-BE49-F238E27FC236}">
              <a16:creationId xmlns:a16="http://schemas.microsoft.com/office/drawing/2014/main" id="{00000000-0008-0000-0400-000014000000}"/>
            </a:ext>
          </a:extLst>
        </xdr:cNvPr>
        <xdr:cNvSpPr txBox="1"/>
      </xdr:nvSpPr>
      <xdr:spPr>
        <a:xfrm>
          <a:off x="24514037" y="2706414"/>
          <a:ext cx="28729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Werden die Restrisiken akzeptiert oder nicht?</a:t>
          </a:r>
        </a:p>
      </xdr:txBody>
    </xdr:sp>
    <xdr:clientData/>
  </xdr:oneCellAnchor>
  <xdr:twoCellAnchor>
    <xdr:from>
      <xdr:col>25</xdr:col>
      <xdr:colOff>0</xdr:colOff>
      <xdr:row>6</xdr:row>
      <xdr:rowOff>441604</xdr:rowOff>
    </xdr:from>
    <xdr:to>
      <xdr:col>25</xdr:col>
      <xdr:colOff>1143000</xdr:colOff>
      <xdr:row>7</xdr:row>
      <xdr:rowOff>108857</xdr:rowOff>
    </xdr:to>
    <xdr:cxnSp macro="">
      <xdr:nvCxnSpPr>
        <xdr:cNvPr id="21" name="Verbinder: gewinkelt 20">
          <a:extLst>
            <a:ext uri="{FF2B5EF4-FFF2-40B4-BE49-F238E27FC236}">
              <a16:creationId xmlns:a16="http://schemas.microsoft.com/office/drawing/2014/main" id="{00000000-0008-0000-0400-000015000000}"/>
            </a:ext>
          </a:extLst>
        </xdr:cNvPr>
        <xdr:cNvCxnSpPr>
          <a:stCxn id="16" idx="3"/>
        </xdr:cNvCxnSpPr>
      </xdr:nvCxnSpPr>
      <xdr:spPr>
        <a:xfrm>
          <a:off x="25291143" y="1883961"/>
          <a:ext cx="1143000" cy="1454325"/>
        </a:xfrm>
        <a:prstGeom prst="bentConnector2">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25</xdr:col>
      <xdr:colOff>289600</xdr:colOff>
      <xdr:row>6</xdr:row>
      <xdr:rowOff>461545</xdr:rowOff>
    </xdr:from>
    <xdr:ext cx="757067" cy="233205"/>
    <xdr:sp macro="" textlink="">
      <xdr:nvSpPr>
        <xdr:cNvPr id="22" name="Textfeld 21">
          <a:extLst>
            <a:ext uri="{FF2B5EF4-FFF2-40B4-BE49-F238E27FC236}">
              <a16:creationId xmlns:a16="http://schemas.microsoft.com/office/drawing/2014/main" id="{00000000-0008-0000-0400-000016000000}"/>
            </a:ext>
          </a:extLst>
        </xdr:cNvPr>
        <xdr:cNvSpPr txBox="1"/>
      </xdr:nvSpPr>
      <xdr:spPr>
        <a:xfrm>
          <a:off x="22463800" y="1909345"/>
          <a:ext cx="7570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Begründung</a:t>
          </a:r>
        </a:p>
      </xdr:txBody>
    </xdr:sp>
    <xdr:clientData/>
  </xdr:oneCellAnchor>
  <xdr:oneCellAnchor>
    <xdr:from>
      <xdr:col>29</xdr:col>
      <xdr:colOff>2413000</xdr:colOff>
      <xdr:row>5</xdr:row>
      <xdr:rowOff>26276</xdr:rowOff>
    </xdr:from>
    <xdr:ext cx="2023241" cy="1161767"/>
    <xdr:sp macro="" textlink="">
      <xdr:nvSpPr>
        <xdr:cNvPr id="23" name="Textfeld 22">
          <a:extLst>
            <a:ext uri="{FF2B5EF4-FFF2-40B4-BE49-F238E27FC236}">
              <a16:creationId xmlns:a16="http://schemas.microsoft.com/office/drawing/2014/main" id="{00000000-0008-0000-0400-000017000000}"/>
            </a:ext>
          </a:extLst>
        </xdr:cNvPr>
        <xdr:cNvSpPr txBox="1"/>
      </xdr:nvSpPr>
      <xdr:spPr>
        <a:xfrm>
          <a:off x="29540200" y="1289926"/>
          <a:ext cx="2023241" cy="1161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a:solidFill>
                <a:schemeClr val="bg2">
                  <a:lumMod val="50000"/>
                </a:schemeClr>
              </a:solidFill>
            </a:rPr>
            <a:t>Der Wert</a:t>
          </a:r>
          <a:r>
            <a:rPr lang="de-CH" sz="800" baseline="0">
              <a:solidFill>
                <a:schemeClr val="bg2">
                  <a:lumMod val="50000"/>
                </a:schemeClr>
              </a:solidFill>
            </a:rPr>
            <a:t> RW1 / RW2 ("Risk Weight") gibt die Gewichtung für den Risikovergleich an (Folgen für das Organ bzw. Folgen für betroffene Person). Je höher der Wert, desto stärker fällt der Risikovergleich für das betreffende Einzelrisiko gesamthaft ins Gewicht. Empfohlen ist ein Wert von 1-5.</a:t>
          </a:r>
          <a:endParaRPr lang="de-CH" sz="800">
            <a:solidFill>
              <a:schemeClr val="bg2">
                <a:lumMod val="50000"/>
              </a:schemeClr>
            </a:solidFill>
          </a:endParaRPr>
        </a:p>
      </xdr:txBody>
    </xdr:sp>
    <xdr:clientData/>
  </xdr:oneCellAnchor>
  <xdr:twoCellAnchor>
    <xdr:from>
      <xdr:col>32</xdr:col>
      <xdr:colOff>144536</xdr:colOff>
      <xdr:row>6</xdr:row>
      <xdr:rowOff>1004112</xdr:rowOff>
    </xdr:from>
    <xdr:to>
      <xdr:col>33</xdr:col>
      <xdr:colOff>87588</xdr:colOff>
      <xdr:row>7</xdr:row>
      <xdr:rowOff>113865</xdr:rowOff>
    </xdr:to>
    <xdr:cxnSp macro="">
      <xdr:nvCxnSpPr>
        <xdr:cNvPr id="24" name="Verbinder: gewinkelt 23">
          <a:extLst>
            <a:ext uri="{FF2B5EF4-FFF2-40B4-BE49-F238E27FC236}">
              <a16:creationId xmlns:a16="http://schemas.microsoft.com/office/drawing/2014/main" id="{00000000-0008-0000-0400-000018000000}"/>
            </a:ext>
          </a:extLst>
        </xdr:cNvPr>
        <xdr:cNvCxnSpPr>
          <a:stCxn id="23" idx="2"/>
        </xdr:cNvCxnSpPr>
      </xdr:nvCxnSpPr>
      <xdr:spPr>
        <a:xfrm rot="5400000">
          <a:off x="29990260" y="2787738"/>
          <a:ext cx="894103" cy="222452"/>
        </a:xfrm>
        <a:prstGeom prst="bentConnector3">
          <a:avLst>
            <a:gd name="adj1" fmla="val 50000"/>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128349</xdr:colOff>
      <xdr:row>6</xdr:row>
      <xdr:rowOff>1404469</xdr:rowOff>
    </xdr:from>
    <xdr:to>
      <xdr:col>32</xdr:col>
      <xdr:colOff>216648</xdr:colOff>
      <xdr:row>7</xdr:row>
      <xdr:rowOff>102093</xdr:rowOff>
    </xdr:to>
    <xdr:cxnSp macro="">
      <xdr:nvCxnSpPr>
        <xdr:cNvPr id="25" name="Verbinder: gewinkelt 24">
          <a:extLst>
            <a:ext uri="{FF2B5EF4-FFF2-40B4-BE49-F238E27FC236}">
              <a16:creationId xmlns:a16="http://schemas.microsoft.com/office/drawing/2014/main" id="{00000000-0008-0000-0400-000019000000}"/>
            </a:ext>
          </a:extLst>
        </xdr:cNvPr>
        <xdr:cNvCxnSpPr/>
      </xdr:nvCxnSpPr>
      <xdr:spPr>
        <a:xfrm rot="10800000" flipV="1">
          <a:off x="32834584" y="2861234"/>
          <a:ext cx="641123" cy="393447"/>
        </a:xfrm>
        <a:prstGeom prst="bentConnector3">
          <a:avLst>
            <a:gd name="adj1" fmla="val 100105"/>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538192</xdr:colOff>
      <xdr:row>6</xdr:row>
      <xdr:rowOff>1064697</xdr:rowOff>
    </xdr:from>
    <xdr:ext cx="3249721" cy="217560"/>
    <xdr:sp macro="" textlink="">
      <xdr:nvSpPr>
        <xdr:cNvPr id="26" name="Textfeld 25">
          <a:extLst>
            <a:ext uri="{FF2B5EF4-FFF2-40B4-BE49-F238E27FC236}">
              <a16:creationId xmlns:a16="http://schemas.microsoft.com/office/drawing/2014/main" id="{00000000-0008-0000-0400-00001A000000}"/>
            </a:ext>
          </a:extLst>
        </xdr:cNvPr>
        <xdr:cNvSpPr txBox="1"/>
      </xdr:nvSpPr>
      <xdr:spPr>
        <a:xfrm>
          <a:off x="31716692" y="2512497"/>
          <a:ext cx="3249721" cy="217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800"/>
            <a:t>Durch</a:t>
          </a:r>
          <a:r>
            <a:rPr lang="de-CH" sz="800" baseline="0"/>
            <a:t> Umschalten auf OFF wird ein Einzelrisiko nicht mehr berücksichtigt</a:t>
          </a:r>
          <a:endParaRPr lang="de-CH" sz="800"/>
        </a:p>
      </xdr:txBody>
    </xdr:sp>
    <xdr:clientData/>
  </xdr:oneCellAnchor>
  <xdr:twoCellAnchor>
    <xdr:from>
      <xdr:col>34</xdr:col>
      <xdr:colOff>205836</xdr:colOff>
      <xdr:row>6</xdr:row>
      <xdr:rowOff>1173477</xdr:rowOff>
    </xdr:from>
    <xdr:to>
      <xdr:col>35</xdr:col>
      <xdr:colOff>538193</xdr:colOff>
      <xdr:row>7</xdr:row>
      <xdr:rowOff>96342</xdr:rowOff>
    </xdr:to>
    <xdr:cxnSp macro="">
      <xdr:nvCxnSpPr>
        <xdr:cNvPr id="27" name="Verbinder: gewinkelt 26">
          <a:extLst>
            <a:ext uri="{FF2B5EF4-FFF2-40B4-BE49-F238E27FC236}">
              <a16:creationId xmlns:a16="http://schemas.microsoft.com/office/drawing/2014/main" id="{00000000-0008-0000-0400-00001B000000}"/>
            </a:ext>
          </a:extLst>
        </xdr:cNvPr>
        <xdr:cNvCxnSpPr>
          <a:stCxn id="26" idx="1"/>
        </xdr:cNvCxnSpPr>
      </xdr:nvCxnSpPr>
      <xdr:spPr>
        <a:xfrm rot="10800000" flipV="1">
          <a:off x="30946186" y="2621277"/>
          <a:ext cx="770507" cy="707215"/>
        </a:xfrm>
        <a:prstGeom prst="bentConnector3">
          <a:avLst>
            <a:gd name="adj1" fmla="val 100805"/>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384255</xdr:colOff>
      <xdr:row>3</xdr:row>
      <xdr:rowOff>41198</xdr:rowOff>
    </xdr:from>
    <xdr:to>
      <xdr:col>28</xdr:col>
      <xdr:colOff>565150</xdr:colOff>
      <xdr:row>4</xdr:row>
      <xdr:rowOff>139700</xdr:rowOff>
    </xdr:to>
    <xdr:sp macro="" textlink="">
      <xdr:nvSpPr>
        <xdr:cNvPr id="28" name="Geschweifte Klammer rechts 27">
          <a:extLst>
            <a:ext uri="{FF2B5EF4-FFF2-40B4-BE49-F238E27FC236}">
              <a16:creationId xmlns:a16="http://schemas.microsoft.com/office/drawing/2014/main" id="{00000000-0008-0000-0400-00001C000000}"/>
            </a:ext>
          </a:extLst>
        </xdr:cNvPr>
        <xdr:cNvSpPr/>
      </xdr:nvSpPr>
      <xdr:spPr>
        <a:xfrm>
          <a:off x="26692305" y="936548"/>
          <a:ext cx="180895" cy="282652"/>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28</xdr:col>
      <xdr:colOff>581432</xdr:colOff>
      <xdr:row>3</xdr:row>
      <xdr:rowOff>396</xdr:rowOff>
    </xdr:from>
    <xdr:ext cx="1335045" cy="342786"/>
    <xdr:sp macro="" textlink="">
      <xdr:nvSpPr>
        <xdr:cNvPr id="29" name="Textfeld 28">
          <a:extLst>
            <a:ext uri="{FF2B5EF4-FFF2-40B4-BE49-F238E27FC236}">
              <a16:creationId xmlns:a16="http://schemas.microsoft.com/office/drawing/2014/main" id="{00000000-0008-0000-0400-00001D000000}"/>
            </a:ext>
          </a:extLst>
        </xdr:cNvPr>
        <xdr:cNvSpPr txBox="1"/>
      </xdr:nvSpPr>
      <xdr:spPr>
        <a:xfrm>
          <a:off x="26889482" y="895746"/>
          <a:ext cx="133504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solidFill>
                <a:schemeClr val="bg2">
                  <a:lumMod val="50000"/>
                </a:schemeClr>
              </a:solidFill>
            </a:rPr>
            <a:t>Werte von -50 bis +50</a:t>
          </a:r>
        </a:p>
        <a:p>
          <a:r>
            <a:rPr lang="de-CH" sz="800">
              <a:solidFill>
                <a:schemeClr val="bg2">
                  <a:lumMod val="50000"/>
                </a:schemeClr>
              </a:solidFill>
            </a:rPr>
            <a:t>0 = neutral/keine Änderung</a:t>
          </a:r>
        </a:p>
      </xdr:txBody>
    </xdr:sp>
    <xdr:clientData/>
  </xdr:oneCellAnchor>
  <xdr:oneCellAnchor>
    <xdr:from>
      <xdr:col>26</xdr:col>
      <xdr:colOff>57150</xdr:colOff>
      <xdr:row>6</xdr:row>
      <xdr:rowOff>38100</xdr:rowOff>
    </xdr:from>
    <xdr:ext cx="2406650" cy="514949"/>
    <xdr:sp macro="" textlink="">
      <xdr:nvSpPr>
        <xdr:cNvPr id="30" name="Textfeld 29">
          <a:extLst>
            <a:ext uri="{FF2B5EF4-FFF2-40B4-BE49-F238E27FC236}">
              <a16:creationId xmlns:a16="http://schemas.microsoft.com/office/drawing/2014/main" id="{00000000-0008-0000-0400-00001E000000}"/>
            </a:ext>
          </a:extLst>
        </xdr:cNvPr>
        <xdr:cNvSpPr txBox="1"/>
      </xdr:nvSpPr>
      <xdr:spPr>
        <a:xfrm>
          <a:off x="24174450" y="1485900"/>
          <a:ext cx="2406650" cy="514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900">
              <a:solidFill>
                <a:sysClr val="windowText" lastClr="000000"/>
              </a:solidFill>
            </a:rPr>
            <a:t>Achtung: Hier sind nur Risiken</a:t>
          </a:r>
          <a:r>
            <a:rPr lang="de-CH" sz="900" baseline="0">
              <a:solidFill>
                <a:sysClr val="windowText" lastClr="000000"/>
              </a:solidFill>
            </a:rPr>
            <a:t> berücksichtigt, nicht auch Chancen oder Vorteile für die Institution oder die betroffenen Personen.</a:t>
          </a:r>
          <a:endParaRPr lang="de-CH" sz="900">
            <a:solidFill>
              <a:sysClr val="windowText" lastClr="000000"/>
            </a:solidFill>
          </a:endParaRPr>
        </a:p>
      </xdr:txBody>
    </xdr:sp>
    <xdr:clientData/>
  </xdr:oneCellAnchor>
  <xdr:twoCellAnchor>
    <xdr:from>
      <xdr:col>9</xdr:col>
      <xdr:colOff>63501</xdr:colOff>
      <xdr:row>6</xdr:row>
      <xdr:rowOff>1296188</xdr:rowOff>
    </xdr:from>
    <xdr:to>
      <xdr:col>12</xdr:col>
      <xdr:colOff>641051</xdr:colOff>
      <xdr:row>6</xdr:row>
      <xdr:rowOff>1512107</xdr:rowOff>
    </xdr:to>
    <xdr:sp macro="" textlink="">
      <xdr:nvSpPr>
        <xdr:cNvPr id="36" name="Geschweifte Klammer rechts 35">
          <a:extLst>
            <a:ext uri="{FF2B5EF4-FFF2-40B4-BE49-F238E27FC236}">
              <a16:creationId xmlns:a16="http://schemas.microsoft.com/office/drawing/2014/main" id="{00000000-0008-0000-0400-000024000000}"/>
            </a:ext>
          </a:extLst>
        </xdr:cNvPr>
        <xdr:cNvSpPr/>
      </xdr:nvSpPr>
      <xdr:spPr>
        <a:xfrm rot="16200000">
          <a:off x="17672180" y="1582963"/>
          <a:ext cx="215919" cy="2551823"/>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16</xdr:col>
      <xdr:colOff>26999</xdr:colOff>
      <xdr:row>6</xdr:row>
      <xdr:rowOff>1280157</xdr:rowOff>
    </xdr:from>
    <xdr:to>
      <xdr:col>16</xdr:col>
      <xdr:colOff>567937</xdr:colOff>
      <xdr:row>6</xdr:row>
      <xdr:rowOff>1508031</xdr:rowOff>
    </xdr:to>
    <xdr:sp macro="" textlink="">
      <xdr:nvSpPr>
        <xdr:cNvPr id="37" name="Geschweifte Klammer rechts 36">
          <a:extLst>
            <a:ext uri="{FF2B5EF4-FFF2-40B4-BE49-F238E27FC236}">
              <a16:creationId xmlns:a16="http://schemas.microsoft.com/office/drawing/2014/main" id="{00000000-0008-0000-0400-000025000000}"/>
            </a:ext>
          </a:extLst>
        </xdr:cNvPr>
        <xdr:cNvSpPr/>
      </xdr:nvSpPr>
      <xdr:spPr>
        <a:xfrm rot="16200000">
          <a:off x="21230895" y="2578352"/>
          <a:ext cx="227874" cy="540938"/>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17</xdr:col>
      <xdr:colOff>294662</xdr:colOff>
      <xdr:row>6</xdr:row>
      <xdr:rowOff>1275676</xdr:rowOff>
    </xdr:from>
    <xdr:to>
      <xdr:col>18</xdr:col>
      <xdr:colOff>528238</xdr:colOff>
      <xdr:row>6</xdr:row>
      <xdr:rowOff>1503550</xdr:rowOff>
    </xdr:to>
    <xdr:sp macro="" textlink="">
      <xdr:nvSpPr>
        <xdr:cNvPr id="38" name="Geschweifte Klammer rechts 37">
          <a:extLst>
            <a:ext uri="{FF2B5EF4-FFF2-40B4-BE49-F238E27FC236}">
              <a16:creationId xmlns:a16="http://schemas.microsoft.com/office/drawing/2014/main" id="{00000000-0008-0000-0400-000026000000}"/>
            </a:ext>
          </a:extLst>
        </xdr:cNvPr>
        <xdr:cNvSpPr/>
      </xdr:nvSpPr>
      <xdr:spPr>
        <a:xfrm rot="16200000">
          <a:off x="22078013" y="2571688"/>
          <a:ext cx="227874" cy="545304"/>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20</xdr:col>
      <xdr:colOff>26575</xdr:colOff>
      <xdr:row>6</xdr:row>
      <xdr:rowOff>1271190</xdr:rowOff>
    </xdr:from>
    <xdr:to>
      <xdr:col>20</xdr:col>
      <xdr:colOff>568047</xdr:colOff>
      <xdr:row>6</xdr:row>
      <xdr:rowOff>1499064</xdr:rowOff>
    </xdr:to>
    <xdr:sp macro="" textlink="">
      <xdr:nvSpPr>
        <xdr:cNvPr id="39" name="Geschweifte Klammer rechts 38">
          <a:extLst>
            <a:ext uri="{FF2B5EF4-FFF2-40B4-BE49-F238E27FC236}">
              <a16:creationId xmlns:a16="http://schemas.microsoft.com/office/drawing/2014/main" id="{00000000-0008-0000-0400-000027000000}"/>
            </a:ext>
          </a:extLst>
        </xdr:cNvPr>
        <xdr:cNvSpPr/>
      </xdr:nvSpPr>
      <xdr:spPr>
        <a:xfrm rot="16200000">
          <a:off x="23008738" y="2569118"/>
          <a:ext cx="227874" cy="541472"/>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22</xdr:col>
      <xdr:colOff>31167</xdr:colOff>
      <xdr:row>6</xdr:row>
      <xdr:rowOff>1266704</xdr:rowOff>
    </xdr:from>
    <xdr:to>
      <xdr:col>22</xdr:col>
      <xdr:colOff>569437</xdr:colOff>
      <xdr:row>6</xdr:row>
      <xdr:rowOff>1494578</xdr:rowOff>
    </xdr:to>
    <xdr:sp macro="" textlink="">
      <xdr:nvSpPr>
        <xdr:cNvPr id="40" name="Geschweifte Klammer rechts 39">
          <a:extLst>
            <a:ext uri="{FF2B5EF4-FFF2-40B4-BE49-F238E27FC236}">
              <a16:creationId xmlns:a16="http://schemas.microsoft.com/office/drawing/2014/main" id="{00000000-0008-0000-0400-000028000000}"/>
            </a:ext>
          </a:extLst>
        </xdr:cNvPr>
        <xdr:cNvSpPr/>
      </xdr:nvSpPr>
      <xdr:spPr>
        <a:xfrm rot="16200000">
          <a:off x="23900729" y="2566233"/>
          <a:ext cx="227874" cy="53827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222997</xdr:colOff>
      <xdr:row>0</xdr:row>
      <xdr:rowOff>315631</xdr:rowOff>
    </xdr:from>
    <xdr:to>
      <xdr:col>19</xdr:col>
      <xdr:colOff>1933389</xdr:colOff>
      <xdr:row>6</xdr:row>
      <xdr:rowOff>1249081</xdr:rowOff>
    </xdr:to>
    <xdr:graphicFrame macro="">
      <xdr:nvGraphicFramePr>
        <xdr:cNvPr id="29" name="Diagramm 28">
          <a:extLst>
            <a:ext uri="{FF2B5EF4-FFF2-40B4-BE49-F238E27FC236}">
              <a16:creationId xmlns:a16="http://schemas.microsoft.com/office/drawing/2014/main" id="{00000000-0008-0000-0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314901</xdr:colOff>
      <xdr:row>0</xdr:row>
      <xdr:rowOff>314383</xdr:rowOff>
    </xdr:from>
    <xdr:to>
      <xdr:col>17</xdr:col>
      <xdr:colOff>276429</xdr:colOff>
      <xdr:row>6</xdr:row>
      <xdr:rowOff>1139883</xdr:rowOff>
    </xdr:to>
    <xdr:graphicFrame macro="">
      <xdr:nvGraphicFramePr>
        <xdr:cNvPr id="28" name="Diagramm 27">
          <a:extLst>
            <a:ext uri="{FF2B5EF4-FFF2-40B4-BE49-F238E27FC236}">
              <a16:creationId xmlns:a16="http://schemas.microsoft.com/office/drawing/2014/main" id="{00000000-0008-0000-05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23</xdr:col>
      <xdr:colOff>1465090</xdr:colOff>
      <xdr:row>6</xdr:row>
      <xdr:rowOff>1642461</xdr:rowOff>
    </xdr:from>
    <xdr:ext cx="1001566" cy="200304"/>
    <xdr:pic>
      <xdr:nvPicPr>
        <xdr:cNvPr id="3" name="Grafik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28585363" y="3097188"/>
          <a:ext cx="1001566" cy="200304"/>
        </a:xfrm>
        <a:prstGeom prst="rect">
          <a:avLst/>
        </a:prstGeom>
      </xdr:spPr>
    </xdr:pic>
    <xdr:clientData/>
  </xdr:oneCellAnchor>
  <xdr:twoCellAnchor>
    <xdr:from>
      <xdr:col>19</xdr:col>
      <xdr:colOff>1769037</xdr:colOff>
      <xdr:row>94</xdr:row>
      <xdr:rowOff>62753</xdr:rowOff>
    </xdr:from>
    <xdr:to>
      <xdr:col>20</xdr:col>
      <xdr:colOff>456670</xdr:colOff>
      <xdr:row>103</xdr:row>
      <xdr:rowOff>160020</xdr:rowOff>
    </xdr:to>
    <xdr:sp macro="" textlink="">
      <xdr:nvSpPr>
        <xdr:cNvPr id="5" name="Geschweifte Klammer rechts 4">
          <a:extLst>
            <a:ext uri="{FF2B5EF4-FFF2-40B4-BE49-F238E27FC236}">
              <a16:creationId xmlns:a16="http://schemas.microsoft.com/office/drawing/2014/main" id="{00000000-0008-0000-0500-000005000000}"/>
            </a:ext>
          </a:extLst>
        </xdr:cNvPr>
        <xdr:cNvSpPr/>
      </xdr:nvSpPr>
      <xdr:spPr>
        <a:xfrm>
          <a:off x="23516517" y="82389233"/>
          <a:ext cx="600253" cy="195654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20</xdr:col>
      <xdr:colOff>577104</xdr:colOff>
      <xdr:row>98</xdr:row>
      <xdr:rowOff>91292</xdr:rowOff>
    </xdr:from>
    <xdr:ext cx="2361929" cy="264560"/>
    <xdr:sp macro="" textlink="">
      <xdr:nvSpPr>
        <xdr:cNvPr id="6" name="Textfeld 5">
          <a:extLst>
            <a:ext uri="{FF2B5EF4-FFF2-40B4-BE49-F238E27FC236}">
              <a16:creationId xmlns:a16="http://schemas.microsoft.com/office/drawing/2014/main" id="{00000000-0008-0000-0500-000006000000}"/>
            </a:ext>
          </a:extLst>
        </xdr:cNvPr>
        <xdr:cNvSpPr txBox="1"/>
      </xdr:nvSpPr>
      <xdr:spPr>
        <a:xfrm>
          <a:off x="24237204" y="83233112"/>
          <a:ext cx="236192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1"/>
            <a:t>Risikomatrix für betroffene Personen</a:t>
          </a:r>
        </a:p>
      </xdr:txBody>
    </xdr:sp>
    <xdr:clientData/>
  </xdr:oneCellAnchor>
  <xdr:twoCellAnchor>
    <xdr:from>
      <xdr:col>19</xdr:col>
      <xdr:colOff>1783978</xdr:colOff>
      <xdr:row>83</xdr:row>
      <xdr:rowOff>20918</xdr:rowOff>
    </xdr:from>
    <xdr:to>
      <xdr:col>20</xdr:col>
      <xdr:colOff>463177</xdr:colOff>
      <xdr:row>92</xdr:row>
      <xdr:rowOff>98611</xdr:rowOff>
    </xdr:to>
    <xdr:sp macro="" textlink="">
      <xdr:nvSpPr>
        <xdr:cNvPr id="7" name="Geschweifte Klammer rechts 6">
          <a:extLst>
            <a:ext uri="{FF2B5EF4-FFF2-40B4-BE49-F238E27FC236}">
              <a16:creationId xmlns:a16="http://schemas.microsoft.com/office/drawing/2014/main" id="{00000000-0008-0000-0500-000007000000}"/>
            </a:ext>
          </a:extLst>
        </xdr:cNvPr>
        <xdr:cNvSpPr/>
      </xdr:nvSpPr>
      <xdr:spPr>
        <a:xfrm>
          <a:off x="23541319" y="80048847"/>
          <a:ext cx="588682" cy="19602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20</xdr:col>
      <xdr:colOff>590551</xdr:colOff>
      <xdr:row>87</xdr:row>
      <xdr:rowOff>14945</xdr:rowOff>
    </xdr:from>
    <xdr:ext cx="1976631" cy="264560"/>
    <xdr:sp macro="" textlink="">
      <xdr:nvSpPr>
        <xdr:cNvPr id="8" name="Textfeld 7">
          <a:extLst>
            <a:ext uri="{FF2B5EF4-FFF2-40B4-BE49-F238E27FC236}">
              <a16:creationId xmlns:a16="http://schemas.microsoft.com/office/drawing/2014/main" id="{00000000-0008-0000-0500-000008000000}"/>
            </a:ext>
          </a:extLst>
        </xdr:cNvPr>
        <xdr:cNvSpPr txBox="1"/>
      </xdr:nvSpPr>
      <xdr:spPr>
        <a:xfrm>
          <a:off x="24257375" y="80894521"/>
          <a:ext cx="19766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b="1"/>
            <a:t>Risikomatrix für die Institution</a:t>
          </a:r>
        </a:p>
      </xdr:txBody>
    </xdr:sp>
    <xdr:clientData/>
  </xdr:oneCellAnchor>
  <xdr:twoCellAnchor>
    <xdr:from>
      <xdr:col>30</xdr:col>
      <xdr:colOff>0</xdr:colOff>
      <xdr:row>81</xdr:row>
      <xdr:rowOff>0</xdr:rowOff>
    </xdr:from>
    <xdr:to>
      <xdr:col>41</xdr:col>
      <xdr:colOff>22412</xdr:colOff>
      <xdr:row>89</xdr:row>
      <xdr:rowOff>59766</xdr:rowOff>
    </xdr:to>
    <xdr:sp macro="" textlink="">
      <xdr:nvSpPr>
        <xdr:cNvPr id="9" name="Textfeld 8">
          <a:extLst>
            <a:ext uri="{FF2B5EF4-FFF2-40B4-BE49-F238E27FC236}">
              <a16:creationId xmlns:a16="http://schemas.microsoft.com/office/drawing/2014/main" id="{00000000-0008-0000-0500-000009000000}"/>
            </a:ext>
          </a:extLst>
        </xdr:cNvPr>
        <xdr:cNvSpPr txBox="1"/>
      </xdr:nvSpPr>
      <xdr:spPr>
        <a:xfrm>
          <a:off x="23666824" y="29486412"/>
          <a:ext cx="4863353" cy="1426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a:t>Wie</a:t>
          </a:r>
          <a:r>
            <a:rPr lang="de-CH" sz="1000" baseline="0"/>
            <a:t> </a:t>
          </a:r>
          <a:r>
            <a:rPr lang="de-CH" sz="1000"/>
            <a:t>"Delphi"</a:t>
          </a:r>
          <a:r>
            <a:rPr lang="de-CH" sz="1000" baseline="0"/>
            <a:t> anzuwenden ist:</a:t>
          </a:r>
          <a:endParaRPr lang="de-CH" sz="1000"/>
        </a:p>
        <a:p>
          <a:endParaRPr lang="de-CH" sz="1000"/>
        </a:p>
        <a:p>
          <a:pPr indent="-108000"/>
          <a:r>
            <a:rPr lang="de-CH" sz="1000"/>
            <a:t>1. Die Anzahl Teilnehmer im betreffenden Feld eintragen.</a:t>
          </a:r>
        </a:p>
        <a:p>
          <a:pPr indent="-108000"/>
          <a:r>
            <a:rPr lang="de-CH" sz="1000"/>
            <a:t>2.</a:t>
          </a:r>
          <a:r>
            <a:rPr lang="de-CH" sz="1000" baseline="0"/>
            <a:t> </a:t>
          </a:r>
          <a:r>
            <a:rPr lang="de-CH" sz="1000"/>
            <a:t>Jeder Teilnehmer denkt sich einen für ihn oder sie passenden Wert aus</a:t>
          </a:r>
          <a:r>
            <a:rPr lang="de-CH" sz="1000" baseline="0"/>
            <a:t>.</a:t>
          </a:r>
        </a:p>
        <a:p>
          <a:pPr indent="-108000"/>
          <a:r>
            <a:rPr lang="de-CH" sz="1000" baseline="0"/>
            <a:t>3. Die Nummer jedes Teilnehmers wir in die Spalten AB-AF eingefügt; nicht diskutieren.</a:t>
          </a:r>
        </a:p>
        <a:p>
          <a:pPr indent="-108000"/>
          <a:r>
            <a:rPr lang="de-CH" sz="1000" baseline="0"/>
            <a:t>4. Wenn das getan ist, die Werte diskutieren.</a:t>
          </a:r>
        </a:p>
        <a:p>
          <a:pPr indent="-108000"/>
          <a:r>
            <a:rPr lang="de-CH" sz="1000" baseline="0"/>
            <a:t>5. Jeder Teilnehmer denkt sich nochmals einen für ihn oder sie passenden Wert aus.</a:t>
          </a:r>
        </a:p>
        <a:p>
          <a:pPr indent="-108000"/>
          <a:r>
            <a:rPr lang="de-CH" sz="1000" baseline="0"/>
            <a:t>6. Die Werte werden in die Spalten AG-AK eingetragen. Der Mittelwert ist zu verwenden.</a:t>
          </a:r>
        </a:p>
      </xdr:txBody>
    </xdr:sp>
    <xdr:clientData/>
  </xdr:twoCellAnchor>
  <xdr:twoCellAnchor>
    <xdr:from>
      <xdr:col>6</xdr:col>
      <xdr:colOff>471714</xdr:colOff>
      <xdr:row>6</xdr:row>
      <xdr:rowOff>1002783</xdr:rowOff>
    </xdr:from>
    <xdr:to>
      <xdr:col>8</xdr:col>
      <xdr:colOff>2051476</xdr:colOff>
      <xdr:row>7</xdr:row>
      <xdr:rowOff>90714</xdr:rowOff>
    </xdr:to>
    <xdr:cxnSp macro="">
      <xdr:nvCxnSpPr>
        <xdr:cNvPr id="2" name="Verbinder: gewinkelt 1">
          <a:extLst>
            <a:ext uri="{FF2B5EF4-FFF2-40B4-BE49-F238E27FC236}">
              <a16:creationId xmlns:a16="http://schemas.microsoft.com/office/drawing/2014/main" id="{00000000-0008-0000-0500-000002000000}"/>
            </a:ext>
          </a:extLst>
        </xdr:cNvPr>
        <xdr:cNvCxnSpPr>
          <a:endCxn id="10" idx="1"/>
        </xdr:cNvCxnSpPr>
      </xdr:nvCxnSpPr>
      <xdr:spPr>
        <a:xfrm flipV="1">
          <a:off x="11076214" y="2445140"/>
          <a:ext cx="5054119" cy="875003"/>
        </a:xfrm>
        <a:prstGeom prst="bentConnector3">
          <a:avLst>
            <a:gd name="adj1" fmla="val -77"/>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2051476</xdr:colOff>
      <xdr:row>6</xdr:row>
      <xdr:rowOff>878357</xdr:rowOff>
    </xdr:from>
    <xdr:ext cx="4707379" cy="248851"/>
    <xdr:sp macro="" textlink="">
      <xdr:nvSpPr>
        <xdr:cNvPr id="10" name="Textfeld 9">
          <a:extLst>
            <a:ext uri="{FF2B5EF4-FFF2-40B4-BE49-F238E27FC236}">
              <a16:creationId xmlns:a16="http://schemas.microsoft.com/office/drawing/2014/main" id="{00000000-0008-0000-0500-00000A000000}"/>
            </a:ext>
          </a:extLst>
        </xdr:cNvPr>
        <xdr:cNvSpPr txBox="1"/>
      </xdr:nvSpPr>
      <xdr:spPr>
        <a:xfrm>
          <a:off x="16130333" y="2320714"/>
          <a:ext cx="470737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000">
              <a:solidFill>
                <a:schemeClr val="bg2">
                  <a:lumMod val="50000"/>
                </a:schemeClr>
              </a:solidFill>
            </a:rPr>
            <a:t>Falls die Ursache eintritt, mit welchen Höchstfolgen ist wie wahrscheinlich zu rechnen?</a:t>
          </a:r>
        </a:p>
      </xdr:txBody>
    </xdr:sp>
    <xdr:clientData/>
  </xdr:oneCellAnchor>
  <xdr:twoCellAnchor>
    <xdr:from>
      <xdr:col>9</xdr:col>
      <xdr:colOff>32905</xdr:colOff>
      <xdr:row>6</xdr:row>
      <xdr:rowOff>1160246</xdr:rowOff>
    </xdr:from>
    <xdr:to>
      <xdr:col>11</xdr:col>
      <xdr:colOff>5187</xdr:colOff>
      <xdr:row>6</xdr:row>
      <xdr:rowOff>1357683</xdr:rowOff>
    </xdr:to>
    <xdr:sp macro="" textlink="">
      <xdr:nvSpPr>
        <xdr:cNvPr id="11" name="Geschweifte Klammer rechts 10">
          <a:extLst>
            <a:ext uri="{FF2B5EF4-FFF2-40B4-BE49-F238E27FC236}">
              <a16:creationId xmlns:a16="http://schemas.microsoft.com/office/drawing/2014/main" id="{00000000-0008-0000-0500-00000B000000}"/>
            </a:ext>
          </a:extLst>
        </xdr:cNvPr>
        <xdr:cNvSpPr/>
      </xdr:nvSpPr>
      <xdr:spPr>
        <a:xfrm rot="16200000">
          <a:off x="16972963" y="2115642"/>
          <a:ext cx="197437" cy="1196100"/>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14</xdr:col>
      <xdr:colOff>31624</xdr:colOff>
      <xdr:row>6</xdr:row>
      <xdr:rowOff>1145092</xdr:rowOff>
    </xdr:from>
    <xdr:to>
      <xdr:col>15</xdr:col>
      <xdr:colOff>544138</xdr:colOff>
      <xdr:row>6</xdr:row>
      <xdr:rowOff>1342529</xdr:rowOff>
    </xdr:to>
    <xdr:sp macro="" textlink="">
      <xdr:nvSpPr>
        <xdr:cNvPr id="12" name="Geschweifte Klammer rechts 11">
          <a:extLst>
            <a:ext uri="{FF2B5EF4-FFF2-40B4-BE49-F238E27FC236}">
              <a16:creationId xmlns:a16="http://schemas.microsoft.com/office/drawing/2014/main" id="{00000000-0008-0000-0500-00000C000000}"/>
            </a:ext>
          </a:extLst>
        </xdr:cNvPr>
        <xdr:cNvSpPr/>
      </xdr:nvSpPr>
      <xdr:spPr>
        <a:xfrm rot="16200000">
          <a:off x="19851071" y="2119008"/>
          <a:ext cx="197437" cy="1159060"/>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6</xdr:col>
      <xdr:colOff>478064</xdr:colOff>
      <xdr:row>6</xdr:row>
      <xdr:rowOff>1063414</xdr:rowOff>
    </xdr:from>
    <xdr:ext cx="1437188" cy="514949"/>
    <xdr:sp macro="" textlink="">
      <xdr:nvSpPr>
        <xdr:cNvPr id="13" name="Textfeld 12">
          <a:extLst>
            <a:ext uri="{FF2B5EF4-FFF2-40B4-BE49-F238E27FC236}">
              <a16:creationId xmlns:a16="http://schemas.microsoft.com/office/drawing/2014/main" id="{00000000-0008-0000-0500-00000D000000}"/>
            </a:ext>
          </a:extLst>
        </xdr:cNvPr>
        <xdr:cNvSpPr txBox="1"/>
      </xdr:nvSpPr>
      <xdr:spPr>
        <a:xfrm>
          <a:off x="11082564" y="2505771"/>
          <a:ext cx="1437188" cy="514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Wahrscheinlichkeit</a:t>
          </a:r>
          <a:r>
            <a:rPr lang="de-CH" sz="900" baseline="0">
              <a:solidFill>
                <a:schemeClr val="bg2">
                  <a:lumMod val="50000"/>
                </a:schemeClr>
              </a:solidFill>
            </a:rPr>
            <a:t> </a:t>
          </a:r>
          <a:br>
            <a:rPr lang="de-CH" sz="900" baseline="0">
              <a:solidFill>
                <a:schemeClr val="bg2">
                  <a:lumMod val="50000"/>
                </a:schemeClr>
              </a:solidFill>
            </a:rPr>
          </a:br>
          <a:r>
            <a:rPr lang="de-CH" sz="900" baseline="0">
              <a:solidFill>
                <a:schemeClr val="bg2">
                  <a:lumMod val="50000"/>
                </a:schemeClr>
              </a:solidFill>
            </a:rPr>
            <a:t>des Ursacheneintritts</a:t>
          </a:r>
        </a:p>
        <a:p>
          <a:r>
            <a:rPr lang="de-CH" sz="900" baseline="0">
              <a:solidFill>
                <a:schemeClr val="bg2">
                  <a:lumMod val="50000"/>
                </a:schemeClr>
              </a:solidFill>
            </a:rPr>
            <a:t>in der Beurteilungsperiode</a:t>
          </a:r>
          <a:endParaRPr lang="de-CH" sz="900">
            <a:solidFill>
              <a:schemeClr val="bg2">
                <a:lumMod val="50000"/>
              </a:schemeClr>
            </a:solidFill>
          </a:endParaRPr>
        </a:p>
      </xdr:txBody>
    </xdr:sp>
    <xdr:clientData/>
  </xdr:oneCellAnchor>
  <xdr:oneCellAnchor>
    <xdr:from>
      <xdr:col>12</xdr:col>
      <xdr:colOff>97118</xdr:colOff>
      <xdr:row>6</xdr:row>
      <xdr:rowOff>335321</xdr:rowOff>
    </xdr:from>
    <xdr:ext cx="4220883" cy="248851"/>
    <xdr:sp macro="" textlink="">
      <xdr:nvSpPr>
        <xdr:cNvPr id="16" name="Textfeld 15">
          <a:extLst>
            <a:ext uri="{FF2B5EF4-FFF2-40B4-BE49-F238E27FC236}">
              <a16:creationId xmlns:a16="http://schemas.microsoft.com/office/drawing/2014/main" id="{00000000-0008-0000-0500-000010000000}"/>
            </a:ext>
          </a:extLst>
        </xdr:cNvPr>
        <xdr:cNvSpPr txBox="1"/>
      </xdr:nvSpPr>
      <xdr:spPr>
        <a:xfrm>
          <a:off x="18230904" y="1777678"/>
          <a:ext cx="422088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Verbessert sich die Risikolage gegenüber dem Status Quo insgesamt?</a:t>
          </a:r>
        </a:p>
      </xdr:txBody>
    </xdr:sp>
    <xdr:clientData/>
  </xdr:oneCellAnchor>
  <xdr:twoCellAnchor>
    <xdr:from>
      <xdr:col>13</xdr:col>
      <xdr:colOff>37975</xdr:colOff>
      <xdr:row>6</xdr:row>
      <xdr:rowOff>576706</xdr:rowOff>
    </xdr:from>
    <xdr:to>
      <xdr:col>13</xdr:col>
      <xdr:colOff>647703</xdr:colOff>
      <xdr:row>6</xdr:row>
      <xdr:rowOff>759914</xdr:rowOff>
    </xdr:to>
    <xdr:sp macro="" textlink="">
      <xdr:nvSpPr>
        <xdr:cNvPr id="20" name="Geschweifte Klammer rechts 19">
          <a:extLst>
            <a:ext uri="{FF2B5EF4-FFF2-40B4-BE49-F238E27FC236}">
              <a16:creationId xmlns:a16="http://schemas.microsoft.com/office/drawing/2014/main" id="{00000000-0008-0000-0500-000014000000}"/>
            </a:ext>
          </a:extLst>
        </xdr:cNvPr>
        <xdr:cNvSpPr/>
      </xdr:nvSpPr>
      <xdr:spPr>
        <a:xfrm rot="16200000">
          <a:off x="18920235" y="1804620"/>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18</xdr:col>
      <xdr:colOff>37068</xdr:colOff>
      <xdr:row>6</xdr:row>
      <xdr:rowOff>582149</xdr:rowOff>
    </xdr:from>
    <xdr:to>
      <xdr:col>18</xdr:col>
      <xdr:colOff>646796</xdr:colOff>
      <xdr:row>6</xdr:row>
      <xdr:rowOff>765357</xdr:rowOff>
    </xdr:to>
    <xdr:sp macro="" textlink="">
      <xdr:nvSpPr>
        <xdr:cNvPr id="24" name="Geschweifte Klammer rechts 23">
          <a:extLst>
            <a:ext uri="{FF2B5EF4-FFF2-40B4-BE49-F238E27FC236}">
              <a16:creationId xmlns:a16="http://schemas.microsoft.com/office/drawing/2014/main" id="{00000000-0008-0000-0500-000018000000}"/>
            </a:ext>
          </a:extLst>
        </xdr:cNvPr>
        <xdr:cNvSpPr/>
      </xdr:nvSpPr>
      <xdr:spPr>
        <a:xfrm rot="16200000">
          <a:off x="21763024" y="1810063"/>
          <a:ext cx="183208" cy="60972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twoCellAnchor>
    <xdr:from>
      <xdr:col>20</xdr:col>
      <xdr:colOff>652111</xdr:colOff>
      <xdr:row>6</xdr:row>
      <xdr:rowOff>1527927</xdr:rowOff>
    </xdr:from>
    <xdr:to>
      <xdr:col>22</xdr:col>
      <xdr:colOff>752929</xdr:colOff>
      <xdr:row>6</xdr:row>
      <xdr:rowOff>1736766</xdr:rowOff>
    </xdr:to>
    <xdr:sp macro="" textlink="">
      <xdr:nvSpPr>
        <xdr:cNvPr id="25" name="Geschweifte Klammer rechts 24">
          <a:extLst>
            <a:ext uri="{FF2B5EF4-FFF2-40B4-BE49-F238E27FC236}">
              <a16:creationId xmlns:a16="http://schemas.microsoft.com/office/drawing/2014/main" id="{00000000-0008-0000-0500-000019000000}"/>
            </a:ext>
          </a:extLst>
        </xdr:cNvPr>
        <xdr:cNvSpPr/>
      </xdr:nvSpPr>
      <xdr:spPr>
        <a:xfrm rot="16200000">
          <a:off x="25807600" y="1945620"/>
          <a:ext cx="208839" cy="228290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20</xdr:col>
      <xdr:colOff>396737</xdr:colOff>
      <xdr:row>6</xdr:row>
      <xdr:rowOff>1258614</xdr:rowOff>
    </xdr:from>
    <xdr:ext cx="2872921" cy="248851"/>
    <xdr:sp macro="" textlink="">
      <xdr:nvSpPr>
        <xdr:cNvPr id="26" name="Textfeld 25">
          <a:extLst>
            <a:ext uri="{FF2B5EF4-FFF2-40B4-BE49-F238E27FC236}">
              <a16:creationId xmlns:a16="http://schemas.microsoft.com/office/drawing/2014/main" id="{00000000-0008-0000-0500-00001A000000}"/>
            </a:ext>
          </a:extLst>
        </xdr:cNvPr>
        <xdr:cNvSpPr txBox="1"/>
      </xdr:nvSpPr>
      <xdr:spPr>
        <a:xfrm>
          <a:off x="24515192" y="2713341"/>
          <a:ext cx="287292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1000">
              <a:solidFill>
                <a:schemeClr val="bg2">
                  <a:lumMod val="50000"/>
                </a:schemeClr>
              </a:solidFill>
            </a:rPr>
            <a:t>Werden die Restrisiken akzeptiert oder nicht?</a:t>
          </a:r>
        </a:p>
      </xdr:txBody>
    </xdr:sp>
    <xdr:clientData/>
  </xdr:oneCellAnchor>
  <xdr:twoCellAnchor>
    <xdr:from>
      <xdr:col>19</xdr:col>
      <xdr:colOff>281216</xdr:colOff>
      <xdr:row>6</xdr:row>
      <xdr:rowOff>459747</xdr:rowOff>
    </xdr:from>
    <xdr:to>
      <xdr:col>19</xdr:col>
      <xdr:colOff>1023471</xdr:colOff>
      <xdr:row>7</xdr:row>
      <xdr:rowOff>44823</xdr:rowOff>
    </xdr:to>
    <xdr:cxnSp macro="">
      <xdr:nvCxnSpPr>
        <xdr:cNvPr id="14" name="Verbinder: gewinkelt 13">
          <a:extLst>
            <a:ext uri="{FF2B5EF4-FFF2-40B4-BE49-F238E27FC236}">
              <a16:creationId xmlns:a16="http://schemas.microsoft.com/office/drawing/2014/main" id="{00000000-0008-0000-0500-00000E000000}"/>
            </a:ext>
          </a:extLst>
        </xdr:cNvPr>
        <xdr:cNvCxnSpPr>
          <a:stCxn id="16" idx="3"/>
        </xdr:cNvCxnSpPr>
      </xdr:nvCxnSpPr>
      <xdr:spPr>
        <a:xfrm>
          <a:off x="22451787" y="1902104"/>
          <a:ext cx="742255" cy="1245148"/>
        </a:xfrm>
        <a:prstGeom prst="bentConnector2">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19</xdr:col>
      <xdr:colOff>289600</xdr:colOff>
      <xdr:row>6</xdr:row>
      <xdr:rowOff>461545</xdr:rowOff>
    </xdr:from>
    <xdr:ext cx="757067" cy="233205"/>
    <xdr:sp macro="" textlink="">
      <xdr:nvSpPr>
        <xdr:cNvPr id="19" name="Textfeld 18">
          <a:extLst>
            <a:ext uri="{FF2B5EF4-FFF2-40B4-BE49-F238E27FC236}">
              <a16:creationId xmlns:a16="http://schemas.microsoft.com/office/drawing/2014/main" id="{00000000-0008-0000-0500-000013000000}"/>
            </a:ext>
          </a:extLst>
        </xdr:cNvPr>
        <xdr:cNvSpPr txBox="1"/>
      </xdr:nvSpPr>
      <xdr:spPr>
        <a:xfrm>
          <a:off x="22469776" y="1918310"/>
          <a:ext cx="75706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900">
              <a:solidFill>
                <a:schemeClr val="bg2">
                  <a:lumMod val="50000"/>
                </a:schemeClr>
              </a:solidFill>
            </a:rPr>
            <a:t>Begründung</a:t>
          </a:r>
        </a:p>
      </xdr:txBody>
    </xdr:sp>
    <xdr:clientData/>
  </xdr:oneCellAnchor>
  <xdr:oneCellAnchor>
    <xdr:from>
      <xdr:col>23</xdr:col>
      <xdr:colOff>2413000</xdr:colOff>
      <xdr:row>5</xdr:row>
      <xdr:rowOff>26276</xdr:rowOff>
    </xdr:from>
    <xdr:ext cx="2023241" cy="1161767"/>
    <xdr:sp macro="" textlink="">
      <xdr:nvSpPr>
        <xdr:cNvPr id="34" name="Textfeld 33">
          <a:extLst>
            <a:ext uri="{FF2B5EF4-FFF2-40B4-BE49-F238E27FC236}">
              <a16:creationId xmlns:a16="http://schemas.microsoft.com/office/drawing/2014/main" id="{00000000-0008-0000-0500-000022000000}"/>
            </a:ext>
          </a:extLst>
        </xdr:cNvPr>
        <xdr:cNvSpPr txBox="1"/>
      </xdr:nvSpPr>
      <xdr:spPr>
        <a:xfrm>
          <a:off x="29547207" y="1287517"/>
          <a:ext cx="2023241" cy="1161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a:solidFill>
                <a:schemeClr val="bg2">
                  <a:lumMod val="50000"/>
                </a:schemeClr>
              </a:solidFill>
            </a:rPr>
            <a:t>Der Wert</a:t>
          </a:r>
          <a:r>
            <a:rPr lang="de-CH" sz="800" baseline="0">
              <a:solidFill>
                <a:schemeClr val="bg2">
                  <a:lumMod val="50000"/>
                </a:schemeClr>
              </a:solidFill>
            </a:rPr>
            <a:t> RW1 / RW2 ("Risk Weight") gibt die Gewichtung für den Risikovergleich an (Folgen für das Organ bzw. Folgen für betroffene Person). Je höher der Wert, desto stärker fällt der Risikovergleich für das betreffende Einzelrisiko gesamthaft ins Gewicht. Empfohlen ist ein Wert von 1-5.</a:t>
          </a:r>
          <a:endParaRPr lang="de-CH" sz="800">
            <a:solidFill>
              <a:schemeClr val="bg2">
                <a:lumMod val="50000"/>
              </a:schemeClr>
            </a:solidFill>
          </a:endParaRPr>
        </a:p>
      </xdr:txBody>
    </xdr:sp>
    <xdr:clientData/>
  </xdr:oneCellAnchor>
  <xdr:twoCellAnchor>
    <xdr:from>
      <xdr:col>26</xdr:col>
      <xdr:colOff>144536</xdr:colOff>
      <xdr:row>6</xdr:row>
      <xdr:rowOff>1004112</xdr:rowOff>
    </xdr:from>
    <xdr:to>
      <xdr:col>27</xdr:col>
      <xdr:colOff>87588</xdr:colOff>
      <xdr:row>7</xdr:row>
      <xdr:rowOff>113865</xdr:rowOff>
    </xdr:to>
    <xdr:cxnSp macro="">
      <xdr:nvCxnSpPr>
        <xdr:cNvPr id="35" name="Verbinder: gewinkelt 34">
          <a:extLst>
            <a:ext uri="{FF2B5EF4-FFF2-40B4-BE49-F238E27FC236}">
              <a16:creationId xmlns:a16="http://schemas.microsoft.com/office/drawing/2014/main" id="{00000000-0008-0000-0500-000023000000}"/>
            </a:ext>
          </a:extLst>
        </xdr:cNvPr>
        <xdr:cNvCxnSpPr>
          <a:stCxn id="34" idx="2"/>
        </xdr:cNvCxnSpPr>
      </xdr:nvCxnSpPr>
      <xdr:spPr>
        <a:xfrm rot="5400000">
          <a:off x="30001099" y="2783687"/>
          <a:ext cx="892133" cy="223327"/>
        </a:xfrm>
        <a:prstGeom prst="bentConnector3">
          <a:avLst>
            <a:gd name="adj1" fmla="val 50000"/>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128348</xdr:colOff>
      <xdr:row>6</xdr:row>
      <xdr:rowOff>1448977</xdr:rowOff>
    </xdr:from>
    <xdr:to>
      <xdr:col>26</xdr:col>
      <xdr:colOff>260350</xdr:colOff>
      <xdr:row>7</xdr:row>
      <xdr:rowOff>102094</xdr:rowOff>
    </xdr:to>
    <xdr:cxnSp macro="">
      <xdr:nvCxnSpPr>
        <xdr:cNvPr id="38" name="Verbinder: gewinkelt 37">
          <a:extLst>
            <a:ext uri="{FF2B5EF4-FFF2-40B4-BE49-F238E27FC236}">
              <a16:creationId xmlns:a16="http://schemas.microsoft.com/office/drawing/2014/main" id="{00000000-0008-0000-0500-000026000000}"/>
            </a:ext>
          </a:extLst>
        </xdr:cNvPr>
        <xdr:cNvCxnSpPr/>
      </xdr:nvCxnSpPr>
      <xdr:spPr>
        <a:xfrm rot="10800000" flipV="1">
          <a:off x="29758762" y="2894149"/>
          <a:ext cx="692554" cy="435497"/>
        </a:xfrm>
        <a:prstGeom prst="bentConnector3">
          <a:avLst>
            <a:gd name="adj1" fmla="val 100213"/>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29</xdr:col>
      <xdr:colOff>538192</xdr:colOff>
      <xdr:row>6</xdr:row>
      <xdr:rowOff>1064697</xdr:rowOff>
    </xdr:from>
    <xdr:ext cx="3249721" cy="217560"/>
    <xdr:sp macro="" textlink="">
      <xdr:nvSpPr>
        <xdr:cNvPr id="49" name="Textfeld 48">
          <a:extLst>
            <a:ext uri="{FF2B5EF4-FFF2-40B4-BE49-F238E27FC236}">
              <a16:creationId xmlns:a16="http://schemas.microsoft.com/office/drawing/2014/main" id="{00000000-0008-0000-0500-000031000000}"/>
            </a:ext>
          </a:extLst>
        </xdr:cNvPr>
        <xdr:cNvSpPr txBox="1"/>
      </xdr:nvSpPr>
      <xdr:spPr>
        <a:xfrm>
          <a:off x="31724975" y="2505871"/>
          <a:ext cx="3249721" cy="217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800"/>
            <a:t>Durch</a:t>
          </a:r>
          <a:r>
            <a:rPr lang="de-CH" sz="800" baseline="0"/>
            <a:t> Umschalten auf OFF wird ein Einzelrisiko nicht mehr berücksichtigt</a:t>
          </a:r>
          <a:endParaRPr lang="de-CH" sz="800"/>
        </a:p>
      </xdr:txBody>
    </xdr:sp>
    <xdr:clientData/>
  </xdr:oneCellAnchor>
  <xdr:twoCellAnchor>
    <xdr:from>
      <xdr:col>28</xdr:col>
      <xdr:colOff>205836</xdr:colOff>
      <xdr:row>6</xdr:row>
      <xdr:rowOff>1173477</xdr:rowOff>
    </xdr:from>
    <xdr:to>
      <xdr:col>29</xdr:col>
      <xdr:colOff>538193</xdr:colOff>
      <xdr:row>7</xdr:row>
      <xdr:rowOff>96342</xdr:rowOff>
    </xdr:to>
    <xdr:cxnSp macro="">
      <xdr:nvCxnSpPr>
        <xdr:cNvPr id="50" name="Verbinder: gewinkelt 49">
          <a:extLst>
            <a:ext uri="{FF2B5EF4-FFF2-40B4-BE49-F238E27FC236}">
              <a16:creationId xmlns:a16="http://schemas.microsoft.com/office/drawing/2014/main" id="{00000000-0008-0000-0500-000032000000}"/>
            </a:ext>
          </a:extLst>
        </xdr:cNvPr>
        <xdr:cNvCxnSpPr>
          <a:stCxn id="49" idx="1"/>
        </xdr:cNvCxnSpPr>
      </xdr:nvCxnSpPr>
      <xdr:spPr>
        <a:xfrm rot="10800000" flipV="1">
          <a:off x="30956401" y="2614651"/>
          <a:ext cx="768575" cy="584908"/>
        </a:xfrm>
        <a:prstGeom prst="bentConnector3">
          <a:avLst>
            <a:gd name="adj1" fmla="val 100805"/>
          </a:avLst>
        </a:prstGeom>
        <a:ln w="12700">
          <a:solidFill>
            <a:schemeClr val="bg2">
              <a:lumMod val="5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384255</xdr:colOff>
      <xdr:row>3</xdr:row>
      <xdr:rowOff>41198</xdr:rowOff>
    </xdr:from>
    <xdr:to>
      <xdr:col>22</xdr:col>
      <xdr:colOff>565150</xdr:colOff>
      <xdr:row>4</xdr:row>
      <xdr:rowOff>139700</xdr:rowOff>
    </xdr:to>
    <xdr:sp macro="" textlink="">
      <xdr:nvSpPr>
        <xdr:cNvPr id="68" name="Geschweifte Klammer rechts 67">
          <a:extLst>
            <a:ext uri="{FF2B5EF4-FFF2-40B4-BE49-F238E27FC236}">
              <a16:creationId xmlns:a16="http://schemas.microsoft.com/office/drawing/2014/main" id="{00000000-0008-0000-0500-000044000000}"/>
            </a:ext>
          </a:extLst>
        </xdr:cNvPr>
        <xdr:cNvSpPr/>
      </xdr:nvSpPr>
      <xdr:spPr>
        <a:xfrm>
          <a:off x="26692305" y="936548"/>
          <a:ext cx="180895" cy="282652"/>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22</xdr:col>
      <xdr:colOff>581432</xdr:colOff>
      <xdr:row>3</xdr:row>
      <xdr:rowOff>396</xdr:rowOff>
    </xdr:from>
    <xdr:ext cx="1335045" cy="342786"/>
    <xdr:sp macro="" textlink="">
      <xdr:nvSpPr>
        <xdr:cNvPr id="69" name="Textfeld 68">
          <a:extLst>
            <a:ext uri="{FF2B5EF4-FFF2-40B4-BE49-F238E27FC236}">
              <a16:creationId xmlns:a16="http://schemas.microsoft.com/office/drawing/2014/main" id="{00000000-0008-0000-0500-000045000000}"/>
            </a:ext>
          </a:extLst>
        </xdr:cNvPr>
        <xdr:cNvSpPr txBox="1"/>
      </xdr:nvSpPr>
      <xdr:spPr>
        <a:xfrm>
          <a:off x="26889482" y="895746"/>
          <a:ext cx="133504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solidFill>
                <a:schemeClr val="bg2">
                  <a:lumMod val="50000"/>
                </a:schemeClr>
              </a:solidFill>
            </a:rPr>
            <a:t>Werte von -50 bis +50</a:t>
          </a:r>
        </a:p>
        <a:p>
          <a:r>
            <a:rPr lang="de-CH" sz="800">
              <a:solidFill>
                <a:schemeClr val="bg2">
                  <a:lumMod val="50000"/>
                </a:schemeClr>
              </a:solidFill>
            </a:rPr>
            <a:t>0 = neutral/keine Änderung</a:t>
          </a:r>
        </a:p>
      </xdr:txBody>
    </xdr:sp>
    <xdr:clientData/>
  </xdr:oneCellAnchor>
  <xdr:oneCellAnchor>
    <xdr:from>
      <xdr:col>20</xdr:col>
      <xdr:colOff>57150</xdr:colOff>
      <xdr:row>6</xdr:row>
      <xdr:rowOff>38100</xdr:rowOff>
    </xdr:from>
    <xdr:ext cx="2406650" cy="514949"/>
    <xdr:sp macro="" textlink="">
      <xdr:nvSpPr>
        <xdr:cNvPr id="70" name="Textfeld 69">
          <a:extLst>
            <a:ext uri="{FF2B5EF4-FFF2-40B4-BE49-F238E27FC236}">
              <a16:creationId xmlns:a16="http://schemas.microsoft.com/office/drawing/2014/main" id="{00000000-0008-0000-0500-000046000000}"/>
            </a:ext>
          </a:extLst>
        </xdr:cNvPr>
        <xdr:cNvSpPr txBox="1"/>
      </xdr:nvSpPr>
      <xdr:spPr>
        <a:xfrm>
          <a:off x="24174450" y="1485900"/>
          <a:ext cx="2406650" cy="514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de-CH" sz="900">
              <a:solidFill>
                <a:sysClr val="windowText" lastClr="000000"/>
              </a:solidFill>
            </a:rPr>
            <a:t>Achtung: Hier sind nur Risiken</a:t>
          </a:r>
          <a:r>
            <a:rPr lang="de-CH" sz="900" baseline="0">
              <a:solidFill>
                <a:sysClr val="windowText" lastClr="000000"/>
              </a:solidFill>
            </a:rPr>
            <a:t> berücksichtigt, nicht auch Chancen oder Vorteile für die Institution oder die betroffenen Personen.</a:t>
          </a:r>
          <a:endParaRPr lang="de-CH" sz="900">
            <a:solidFill>
              <a:sysClr val="windowText" lastClr="00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42501</xdr:colOff>
      <xdr:row>2</xdr:row>
      <xdr:rowOff>152510</xdr:rowOff>
    </xdr:from>
    <xdr:ext cx="1361042" cy="530658"/>
    <xdr:sp macro="" textlink="">
      <xdr:nvSpPr>
        <xdr:cNvPr id="2" name="Textfeld 1">
          <a:extLst>
            <a:ext uri="{FF2B5EF4-FFF2-40B4-BE49-F238E27FC236}">
              <a16:creationId xmlns:a16="http://schemas.microsoft.com/office/drawing/2014/main" id="{00000000-0008-0000-0600-000002000000}"/>
            </a:ext>
          </a:extLst>
        </xdr:cNvPr>
        <xdr:cNvSpPr txBox="1"/>
      </xdr:nvSpPr>
      <xdr:spPr>
        <a:xfrm rot="1032959">
          <a:off x="5256972" y="526039"/>
          <a:ext cx="1361042" cy="53065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de-CH" sz="700">
              <a:solidFill>
                <a:srgbClr val="FF0000"/>
              </a:solidFill>
            </a:rPr>
            <a:t>Nur der</a:t>
          </a:r>
          <a:r>
            <a:rPr lang="de-CH" sz="700" baseline="0">
              <a:solidFill>
                <a:srgbClr val="FF0000"/>
              </a:solidFill>
            </a:rPr>
            <a:t> rote Text sollte bearbeitet werden. Die anderen Felder werden teilweise automatisch ausgefüllt.</a:t>
          </a:r>
          <a:endParaRPr lang="de-CH" sz="700">
            <a:solidFill>
              <a:srgbClr val="FF0000"/>
            </a:solidFill>
          </a:endParaRPr>
        </a:p>
      </xdr:txBody>
    </xdr:sp>
    <xdr:clientData/>
  </xdr:oneCellAnchor>
  <xdr:twoCellAnchor>
    <xdr:from>
      <xdr:col>3</xdr:col>
      <xdr:colOff>747347</xdr:colOff>
      <xdr:row>47</xdr:row>
      <xdr:rowOff>12214</xdr:rowOff>
    </xdr:from>
    <xdr:to>
      <xdr:col>4</xdr:col>
      <xdr:colOff>747347</xdr:colOff>
      <xdr:row>50</xdr:row>
      <xdr:rowOff>118698</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4884</xdr:colOff>
      <xdr:row>52</xdr:row>
      <xdr:rowOff>30285</xdr:rowOff>
    </xdr:from>
    <xdr:to>
      <xdr:col>4</xdr:col>
      <xdr:colOff>742461</xdr:colOff>
      <xdr:row>55</xdr:row>
      <xdr:rowOff>136769</xdr:rowOff>
    </xdr:to>
    <xdr:graphicFrame macro="">
      <xdr:nvGraphicFramePr>
        <xdr:cNvPr id="4" name="Diagram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627336</xdr:colOff>
      <xdr:row>80</xdr:row>
      <xdr:rowOff>58439</xdr:rowOff>
    </xdr:from>
    <xdr:to>
      <xdr:col>7</xdr:col>
      <xdr:colOff>9436</xdr:colOff>
      <xdr:row>81</xdr:row>
      <xdr:rowOff>156941</xdr:rowOff>
    </xdr:to>
    <xdr:sp macro="" textlink="">
      <xdr:nvSpPr>
        <xdr:cNvPr id="6" name="Geschweifte Klammer rechts 5">
          <a:extLst>
            <a:ext uri="{FF2B5EF4-FFF2-40B4-BE49-F238E27FC236}">
              <a16:creationId xmlns:a16="http://schemas.microsoft.com/office/drawing/2014/main" id="{00000000-0008-0000-0600-000006000000}"/>
            </a:ext>
          </a:extLst>
        </xdr:cNvPr>
        <xdr:cNvSpPr/>
      </xdr:nvSpPr>
      <xdr:spPr>
        <a:xfrm>
          <a:off x="5047913" y="16373054"/>
          <a:ext cx="183177" cy="284118"/>
        </a:xfrm>
        <a:prstGeom prst="rightBrace">
          <a:avLst/>
        </a:prstGeom>
        <a:ln w="12700">
          <a:solidFill>
            <a:schemeClr val="bg2">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de-CH" sz="1100"/>
        </a:p>
      </xdr:txBody>
    </xdr:sp>
    <xdr:clientData/>
  </xdr:twoCellAnchor>
  <xdr:oneCellAnchor>
    <xdr:from>
      <xdr:col>7</xdr:col>
      <xdr:colOff>39812</xdr:colOff>
      <xdr:row>79</xdr:row>
      <xdr:rowOff>71367</xdr:rowOff>
    </xdr:from>
    <xdr:ext cx="1606304" cy="593239"/>
    <xdr:sp macro="" textlink="">
      <xdr:nvSpPr>
        <xdr:cNvPr id="7" name="Textfeld 6">
          <a:extLst>
            <a:ext uri="{FF2B5EF4-FFF2-40B4-BE49-F238E27FC236}">
              <a16:creationId xmlns:a16="http://schemas.microsoft.com/office/drawing/2014/main" id="{00000000-0008-0000-0600-000007000000}"/>
            </a:ext>
          </a:extLst>
        </xdr:cNvPr>
        <xdr:cNvSpPr txBox="1"/>
      </xdr:nvSpPr>
      <xdr:spPr>
        <a:xfrm>
          <a:off x="5261466" y="16200367"/>
          <a:ext cx="160630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solidFill>
                <a:schemeClr val="bg2">
                  <a:lumMod val="50000"/>
                </a:schemeClr>
              </a:solidFill>
            </a:rPr>
            <a:t>Werte von -50 bis +50, wobei 0 bedeutet, dass es gegenüber dem Status Quo keine Verbesserung der Risikolage gibt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1488141</xdr:colOff>
      <xdr:row>16</xdr:row>
      <xdr:rowOff>35859</xdr:rowOff>
    </xdr:from>
    <xdr:ext cx="1001566" cy="200304"/>
    <xdr:pic>
      <xdr:nvPicPr>
        <xdr:cNvPr id="24" name="Grafik 23">
          <a:extLst>
            <a:ext uri="{FF2B5EF4-FFF2-40B4-BE49-F238E27FC236}">
              <a16:creationId xmlns:a16="http://schemas.microsoft.com/office/drawing/2014/main" id="{57FE5F21-D95D-4E88-A7F8-29CE8C92EFAA}"/>
            </a:ext>
          </a:extLst>
        </xdr:cNvPr>
        <xdr:cNvPicPr>
          <a:picLocks noChangeAspect="1"/>
        </xdr:cNvPicPr>
      </xdr:nvPicPr>
      <xdr:blipFill>
        <a:blip xmlns:r="http://schemas.openxmlformats.org/officeDocument/2006/relationships" r:embed="rId1"/>
        <a:stretch>
          <a:fillRect/>
        </a:stretch>
      </xdr:blipFill>
      <xdr:spPr>
        <a:xfrm>
          <a:off x="15795812" y="3155577"/>
          <a:ext cx="1001566" cy="20030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e537" displayName="Tabelle537" ref="B112:G118" totalsRowShown="0" headerRowDxfId="330" dataDxfId="329">
  <autoFilter ref="B112:G118" xr:uid="{00000000-0009-0000-0100-000006000000}"/>
  <tableColumns count="6">
    <tableColumn id="1" xr3:uid="{00000000-0010-0000-0100-000001000000}" name="Sonstige Schlüsselelemente*" dataDxfId="328"/>
    <tableColumn id="2" xr3:uid="{00000000-0010-0000-0100-000002000000}" name="Vertraulichkeit" dataDxfId="327"/>
    <tableColumn id="3" xr3:uid="{00000000-0010-0000-0100-000003000000}" name="Integrität" dataDxfId="326"/>
    <tableColumn id="4" xr3:uid="{00000000-0010-0000-0100-000004000000}" name="Verfügbarkeit" dataDxfId="325"/>
    <tableColumn id="5" xr3:uid="{00000000-0010-0000-0100-000005000000}" name="Nachvollziehbarkeit" dataDxfId="324"/>
    <tableColumn id="6" xr3:uid="{00000000-0010-0000-0100-000006000000}" name="Bemerkungen" dataDxfId="32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elle56768" displayName="Tabelle56768" ref="B103:G110" totalsRowShown="0" headerRowDxfId="322" dataDxfId="321">
  <autoFilter ref="B103:G110" xr:uid="{00000000-0009-0000-0100-000007000000}"/>
  <tableColumns count="6">
    <tableColumn id="1" xr3:uid="{00000000-0010-0000-0200-000001000000}" name="Lösungskomponente*" dataDxfId="320"/>
    <tableColumn id="2" xr3:uid="{00000000-0010-0000-0200-000002000000}" name="Vertraulichkeit" dataDxfId="319"/>
    <tableColumn id="3" xr3:uid="{00000000-0010-0000-0200-000003000000}" name="Integrität" dataDxfId="318"/>
    <tableColumn id="4" xr3:uid="{00000000-0010-0000-0200-000004000000}" name="Verfügbarkeit" dataDxfId="317"/>
    <tableColumn id="5" xr3:uid="{00000000-0010-0000-0200-000005000000}" name="Nachvollziehbarkeit" dataDxfId="316"/>
    <tableColumn id="6" xr3:uid="{00000000-0010-0000-0200-000006000000}" name="Bemerkungen" dataDxfId="3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elle5678109" displayName="Tabelle5678109" ref="B92:G100" totalsRowShown="0" headerRowDxfId="314" dataDxfId="313">
  <autoFilter ref="B92:G100" xr:uid="{00000000-0009-0000-0100-000008000000}"/>
  <tableColumns count="6">
    <tableColumn id="1" xr3:uid="{00000000-0010-0000-0300-000001000000}" name="Betriebliche Daten*" dataDxfId="312"/>
    <tableColumn id="2" xr3:uid="{00000000-0010-0000-0300-000002000000}" name="Vertraulichkeit" dataDxfId="311"/>
    <tableColumn id="3" xr3:uid="{00000000-0010-0000-0300-000003000000}" name="Integrität" dataDxfId="310"/>
    <tableColumn id="4" xr3:uid="{00000000-0010-0000-0300-000004000000}" name="Verfügbarkeit" dataDxfId="309"/>
    <tableColumn id="5" xr3:uid="{00000000-0010-0000-0300-000005000000}" name="Nachvollziehbarkeit" dataDxfId="308"/>
    <tableColumn id="6" xr3:uid="{00000000-0010-0000-0300-000006000000}" name="Bemerkungen" dataDxfId="307"/>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elle567891112" displayName="Tabelle567891112" ref="B83:G89" totalsRowShown="0" headerRowDxfId="306" dataDxfId="305">
  <autoFilter ref="B83:G89" xr:uid="{00000000-0009-0000-0100-00000B000000}"/>
  <tableColumns count="6">
    <tableColumn id="1" xr3:uid="{00000000-0010-0000-0400-000001000000}" name="Daten Dritter (inkl. Mitarbeiter)*" dataDxfId="304"/>
    <tableColumn id="2" xr3:uid="{00000000-0010-0000-0400-000002000000}" name="Vertraulichkeit" dataDxfId="303"/>
    <tableColumn id="3" xr3:uid="{00000000-0010-0000-0400-000003000000}" name="Integrität" dataDxfId="302"/>
    <tableColumn id="4" xr3:uid="{00000000-0010-0000-0400-000004000000}" name="Verfügbarkeit" dataDxfId="301"/>
    <tableColumn id="5" xr3:uid="{00000000-0010-0000-0400-000005000000}" name="Nachvollziehbarkeit" dataDxfId="300"/>
    <tableColumn id="6" xr3:uid="{00000000-0010-0000-0400-000006000000}" name="Bemerkungen" dataDxfId="29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elle2" displayName="Tabelle2" ref="A13:U155" totalsRowShown="0" headerRowDxfId="298" dataDxfId="297">
  <autoFilter ref="A13:U155" xr:uid="{00000000-0009-0000-0100-000003000000}"/>
  <sortState xmlns:xlrd2="http://schemas.microsoft.com/office/spreadsheetml/2017/richdata2" ref="A14:U155">
    <sortCondition ref="B13:B155"/>
  </sortState>
  <tableColumns count="21">
    <tableColumn id="4" xr3:uid="{00000000-0010-0000-0500-000004000000}" name="##" dataDxfId="296"/>
    <tableColumn id="1" xr3:uid="{00000000-0010-0000-0500-000001000000}" name="Referenz" dataDxfId="295"/>
    <tableColumn id="2" xr3:uid="{00000000-0010-0000-0500-000002000000}" name="Kategorie" dataDxfId="294"/>
    <tableColumn id="3" xr3:uid="{00000000-0010-0000-0500-000003000000}" name="Thema" dataDxfId="293"/>
    <tableColumn id="16" xr3:uid="{00000000-0010-0000-0500-000010000000}" name="Anforderung" dataDxfId="292"/>
    <tableColumn id="11" xr3:uid="{00000000-0010-0000-0500-00000B000000}" name="Rechtsquelle" dataDxfId="291"/>
    <tableColumn id="23" xr3:uid="{00000000-0010-0000-0500-000017000000}" name="Wer?" dataDxfId="290"/>
    <tableColumn id="5" xr3:uid="{00000000-0010-0000-0500-000005000000}" name="Priorität" dataDxfId="289"/>
    <tableColumn id="6" xr3:uid="{00000000-0010-0000-0500-000006000000}" name="Erfüllt" dataDxfId="288"/>
    <tableColumn id="9" xr3:uid="{00000000-0010-0000-0500-000009000000}" name="Erledigt" dataDxfId="287"/>
    <tableColumn id="10" xr3:uid="{00000000-0010-0000-0500-00000A000000}" name="Nachweis / To Do" dataDxfId="286"/>
    <tableColumn id="15" xr3:uid="{00000000-0010-0000-0500-00000F000000}" name="Kürzel" dataDxfId="285"/>
    <tableColumn id="8" xr3:uid="{00000000-0010-0000-0500-000008000000}" name="Zum Restrisiko (Text)" dataDxfId="284"/>
    <tableColumn id="14" xr3:uid="{00000000-0010-0000-0500-00000E000000}" name="EW" dataDxfId="283"/>
    <tableColumn id="13" xr3:uid="{00000000-0010-0000-0500-00000D000000}" name="SW" dataDxfId="282"/>
    <tableColumn id="12" xr3:uid="{00000000-0010-0000-0500-00000C000000}" name="Restrisiko2" dataDxfId="281">
      <calculatedColumnFormula>IF(OR(I14=3,ISBLANK(M14)),"N/A",IF(N14*O14=0,"?",N14*O14))</calculatedColumnFormula>
    </tableColumn>
    <tableColumn id="7" xr3:uid="{00000000-0010-0000-0500-000007000000}" name="Risikoentscheid" dataDxfId="280"/>
    <tableColumn id="18" xr3:uid="{00000000-0010-0000-0500-000012000000}" name="Vorausgesetzte Massnahmen" dataDxfId="279"/>
    <tableColumn id="19" xr3:uid="{00000000-0010-0000-0500-000013000000}" name="Umgesetzt" dataDxfId="278"/>
    <tableColumn id="17" xr3:uid="{00000000-0010-0000-0500-000011000000}" name="Bemerkungen, Aufgaben" dataDxfId="277"/>
    <tableColumn id="20" xr3:uid="{00000000-0010-0000-0500-000014000000}" name="On/Off" dataDxfId="27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C70D2-FD47-4449-86E7-77EF708702F7}" name="Tabelle22" displayName="Tabelle22" ref="A13:U155" totalsRowShown="0" headerRowDxfId="275" dataDxfId="274">
  <autoFilter ref="A13:U155" xr:uid="{00000000-0009-0000-0100-000003000000}"/>
  <sortState xmlns:xlrd2="http://schemas.microsoft.com/office/spreadsheetml/2017/richdata2" ref="A14:U155">
    <sortCondition ref="B13:B155"/>
  </sortState>
  <tableColumns count="21">
    <tableColumn id="4" xr3:uid="{08E802C8-D9E4-4F9E-A5A1-4AFA89774806}" name="##" dataDxfId="273">
      <calculatedColumnFormula>ROW(A14)-ROW($A$13)</calculatedColumnFormula>
    </tableColumn>
    <tableColumn id="1" xr3:uid="{468FC02C-6FD1-49B1-BAD0-08DCA0A55BDC}" name="Referenz" dataDxfId="272"/>
    <tableColumn id="2" xr3:uid="{2E7661F5-DF8A-456C-9F70-E89B3C9BF64C}" name="Kategorie" dataDxfId="271"/>
    <tableColumn id="3" xr3:uid="{287F82E9-F16B-4C41-AC71-78B8B7552F3F}" name="Thema" dataDxfId="270"/>
    <tableColumn id="16" xr3:uid="{C917E99C-CA8F-4283-80BB-20E0670DE03B}" name="Anforderung" dataDxfId="269"/>
    <tableColumn id="11" xr3:uid="{78C7D00E-37FE-4D18-AC9E-04FD0BBDFCCA}" name="Rechtsquelle" dataDxfId="268"/>
    <tableColumn id="23" xr3:uid="{0E7F74DD-5A93-4714-A744-ACA522C19693}" name="Wer?" dataDxfId="267"/>
    <tableColumn id="5" xr3:uid="{4FBED35E-FAD3-4840-A52F-5E06CFC33938}" name="Priorität" dataDxfId="266"/>
    <tableColumn id="6" xr3:uid="{DEB8A37F-4FD3-450E-A9C6-CD70B8BFBE16}" name="Erfüllt" dataDxfId="265"/>
    <tableColumn id="9" xr3:uid="{7C695B1F-EA94-4AE8-B4E1-BC017F082878}" name="Erledigt" dataDxfId="264"/>
    <tableColumn id="10" xr3:uid="{2C13B3D8-B11F-4477-93E2-DE4ED373A945}" name="Nachweis / To Do" dataDxfId="263"/>
    <tableColumn id="15" xr3:uid="{61073F31-5A6E-4AF1-907B-ADF66F1BE38E}" name="Kürzel" dataDxfId="262"/>
    <tableColumn id="8" xr3:uid="{87D72CBB-5AEF-481E-B736-DDEAFDD6A405}" name="Zum Restrisiko (Text)" dataDxfId="261"/>
    <tableColumn id="14" xr3:uid="{337F8194-1F6C-4925-82D8-766198539AEB}" name="Schadensschwere" dataDxfId="260"/>
    <tableColumn id="13" xr3:uid="{697098C7-92AD-4EBD-9D49-E075B8AEF101}" name="Eintrittswahrscheinlichkeit" dataDxfId="259"/>
    <tableColumn id="12" xr3:uid="{EA7C9AE9-95C0-4BDD-B2A1-0A3C3F5DFACB}" name="Restrisiko2" dataDxfId="258">
      <calculatedColumnFormula>IF(OR(I14=3,ISBLANK(M14)),"N/A",IF(N14*O14=0,"?",N14*O14))</calculatedColumnFormula>
    </tableColumn>
    <tableColumn id="7" xr3:uid="{29B37329-0644-4B57-BE7B-8177A1D2C759}" name="Risikoentscheid" dataDxfId="257"/>
    <tableColumn id="18" xr3:uid="{32935BCB-B2D5-4287-8A88-8D76C2320C9A}" name="Vorausgesetzte Massnahmen" dataDxfId="256"/>
    <tableColumn id="19" xr3:uid="{886ACFB5-2075-4387-92DA-2FE01E911DD6}" name="Umgesetzt" dataDxfId="255"/>
    <tableColumn id="17" xr3:uid="{90BE1BDC-5E7C-4078-9E58-9ADF9B2FCB3B}" name="Bemerkungen, Aufgaben" dataDxfId="254"/>
    <tableColumn id="20" xr3:uid="{7A568AEE-05DB-46AE-9C6C-8C229CCF389D}" name="On/Off" dataDxfId="253"/>
  </tableColumns>
  <tableStyleInfo name="TableStyleLight8"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senthal.ch/downloads/VISCHER-Leitfaden-Public-Sector-Cloud.pdf" TargetMode="External"/><Relationship Id="rId1" Type="http://schemas.openxmlformats.org/officeDocument/2006/relationships/hyperlink" Target="https://www.rosenthal.ch/downloads/Rosenthal_Cloud_Lawful_Access_Risk_Assessment.xls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showGridLines="0" tabSelected="1" zoomScaleNormal="100" workbookViewId="0">
      <selection activeCell="A3" sqref="A3"/>
    </sheetView>
  </sheetViews>
  <sheetFormatPr baseColWidth="10" defaultColWidth="11.46484375" defaultRowHeight="14.25" x14ac:dyDescent="0.45"/>
  <cols>
    <col min="1" max="1" width="4.19921875" customWidth="1"/>
    <col min="2" max="2" width="28.6640625" customWidth="1"/>
    <col min="3" max="8" width="11.53125" customWidth="1"/>
    <col min="9" max="9" width="9.46484375" customWidth="1"/>
    <col min="10" max="10" width="13.53125" customWidth="1"/>
    <col min="11" max="11" width="11.53125" customWidth="1"/>
  </cols>
  <sheetData>
    <row r="1" spans="1:13" ht="23.25" x14ac:dyDescent="0.45">
      <c r="A1" s="318" t="s">
        <v>1507</v>
      </c>
      <c r="B1" s="318"/>
      <c r="C1" s="318"/>
      <c r="D1" s="318"/>
      <c r="E1" s="318"/>
      <c r="F1" s="318"/>
      <c r="G1" s="318"/>
      <c r="H1" s="318"/>
      <c r="I1" s="318"/>
      <c r="J1" s="318"/>
      <c r="K1" s="318"/>
    </row>
    <row r="2" spans="1:13" ht="20.100000000000001" customHeight="1" x14ac:dyDescent="0.45">
      <c r="A2" s="311" t="s">
        <v>2112</v>
      </c>
      <c r="B2" s="311"/>
      <c r="C2" s="311"/>
      <c r="D2" s="47"/>
      <c r="G2" s="3"/>
      <c r="M2" s="136" t="s">
        <v>0</v>
      </c>
    </row>
    <row r="3" spans="1:13" x14ac:dyDescent="0.45">
      <c r="M3" s="136" t="s">
        <v>1498</v>
      </c>
    </row>
    <row r="4" spans="1:13" x14ac:dyDescent="0.45">
      <c r="A4" s="312" t="s">
        <v>1901</v>
      </c>
      <c r="B4" s="312"/>
      <c r="C4" s="312"/>
      <c r="D4" s="312"/>
      <c r="E4" s="312"/>
      <c r="F4" s="312"/>
      <c r="G4" s="312"/>
      <c r="H4" s="312"/>
      <c r="I4" s="312"/>
    </row>
    <row r="5" spans="1:13" x14ac:dyDescent="0.45">
      <c r="A5" s="312"/>
      <c r="B5" s="312"/>
      <c r="C5" s="312"/>
      <c r="D5" s="312"/>
      <c r="E5" s="312"/>
      <c r="F5" s="312"/>
      <c r="G5" s="312"/>
      <c r="H5" s="312"/>
      <c r="I5" s="312"/>
      <c r="M5" s="137" t="s">
        <v>1</v>
      </c>
    </row>
    <row r="6" spans="1:13" ht="96.6" customHeight="1" x14ac:dyDescent="0.45">
      <c r="A6" s="312"/>
      <c r="B6" s="312"/>
      <c r="C6" s="312"/>
      <c r="D6" s="312"/>
      <c r="E6" s="312"/>
      <c r="F6" s="312"/>
      <c r="G6" s="312"/>
      <c r="H6" s="312"/>
      <c r="I6" s="312"/>
    </row>
    <row r="7" spans="1:13" ht="401.1" customHeight="1" x14ac:dyDescent="0.45">
      <c r="A7" s="316" t="s">
        <v>1495</v>
      </c>
      <c r="B7" s="316"/>
      <c r="C7" s="316"/>
      <c r="D7" s="316"/>
      <c r="E7" s="316"/>
      <c r="F7" s="316"/>
      <c r="G7" s="316"/>
      <c r="H7" s="316"/>
      <c r="I7" s="316"/>
    </row>
    <row r="8" spans="1:13" ht="65.55" customHeight="1" x14ac:dyDescent="0.45">
      <c r="A8" s="312" t="s">
        <v>1458</v>
      </c>
      <c r="B8" s="312"/>
      <c r="C8" s="312"/>
      <c r="D8" s="312"/>
      <c r="E8" s="312"/>
      <c r="F8" s="312"/>
      <c r="G8" s="312"/>
      <c r="H8" s="312"/>
      <c r="I8" s="312"/>
      <c r="J8" s="312"/>
      <c r="K8" s="312"/>
      <c r="L8" s="312"/>
    </row>
    <row r="9" spans="1:13" ht="21" customHeight="1" x14ac:dyDescent="0.45">
      <c r="A9" s="316" t="s">
        <v>1949</v>
      </c>
      <c r="B9" s="316"/>
      <c r="C9" s="316"/>
      <c r="D9" s="316"/>
      <c r="E9" s="316"/>
      <c r="F9" s="316"/>
      <c r="G9" s="316"/>
      <c r="H9" s="316"/>
      <c r="I9" s="316"/>
      <c r="J9" s="316"/>
      <c r="K9" s="316"/>
      <c r="L9" s="316"/>
    </row>
    <row r="10" spans="1:13" ht="215.1" customHeight="1" x14ac:dyDescent="0.45">
      <c r="A10" s="194"/>
      <c r="B10" s="194"/>
      <c r="C10" s="194"/>
      <c r="D10" s="194"/>
      <c r="E10" s="194"/>
      <c r="F10" s="194"/>
      <c r="G10" s="194"/>
      <c r="H10" s="194"/>
      <c r="I10" s="194"/>
      <c r="J10" s="194"/>
      <c r="K10" s="194"/>
      <c r="L10" s="194"/>
    </row>
    <row r="11" spans="1:13" ht="19.5" customHeight="1" x14ac:dyDescent="0.45">
      <c r="A11" s="316" t="s">
        <v>1950</v>
      </c>
      <c r="B11" s="316"/>
      <c r="C11" s="316"/>
      <c r="D11" s="316"/>
      <c r="E11" s="316"/>
      <c r="F11" s="316"/>
      <c r="G11" s="316"/>
      <c r="H11" s="316"/>
      <c r="I11" s="316"/>
      <c r="J11" s="316"/>
      <c r="K11" s="316"/>
      <c r="L11" s="316"/>
    </row>
    <row r="12" spans="1:13" ht="299.55" customHeight="1" x14ac:dyDescent="0.45">
      <c r="A12" s="316"/>
      <c r="B12" s="316"/>
      <c r="C12" s="316"/>
      <c r="D12" s="316"/>
      <c r="E12" s="316"/>
      <c r="F12" s="316"/>
      <c r="G12" s="316"/>
      <c r="H12" s="316"/>
      <c r="I12" s="316"/>
      <c r="J12" s="316"/>
      <c r="K12" s="316"/>
      <c r="L12" s="316"/>
    </row>
    <row r="13" spans="1:13" ht="102.6" customHeight="1" x14ac:dyDescent="0.45">
      <c r="A13" s="312" t="s">
        <v>1197</v>
      </c>
      <c r="B13" s="312"/>
      <c r="C13" s="312"/>
      <c r="D13" s="312"/>
      <c r="E13" s="312"/>
      <c r="F13" s="312"/>
      <c r="G13" s="312"/>
      <c r="H13" s="312"/>
      <c r="I13" s="312"/>
      <c r="J13" s="312"/>
      <c r="K13" s="312"/>
      <c r="L13" s="312"/>
      <c r="M13" s="172"/>
    </row>
    <row r="14" spans="1:13" ht="13.05" customHeight="1" x14ac:dyDescent="0.45">
      <c r="A14" s="194"/>
      <c r="B14" s="194"/>
      <c r="C14" s="194"/>
      <c r="D14" s="194"/>
      <c r="E14" s="194"/>
      <c r="F14" s="194"/>
      <c r="G14" s="194"/>
      <c r="H14" s="194"/>
      <c r="I14" s="194"/>
      <c r="J14" s="194"/>
      <c r="K14" s="194"/>
      <c r="L14" s="194"/>
      <c r="M14" s="172"/>
    </row>
    <row r="15" spans="1:13" ht="103.05" customHeight="1" x14ac:dyDescent="0.45">
      <c r="A15" s="312" t="s">
        <v>1506</v>
      </c>
      <c r="B15" s="312"/>
      <c r="C15" s="312"/>
      <c r="D15" s="312"/>
      <c r="E15" s="312"/>
      <c r="F15" s="312"/>
      <c r="G15" s="312"/>
      <c r="H15" s="312"/>
      <c r="I15" s="312"/>
      <c r="J15" s="312"/>
      <c r="K15" s="312"/>
      <c r="L15" s="312"/>
      <c r="M15" s="172"/>
    </row>
    <row r="17" spans="1:9" x14ac:dyDescent="0.45">
      <c r="A17" s="319" t="s">
        <v>1641</v>
      </c>
      <c r="B17" s="319"/>
      <c r="C17" s="319"/>
      <c r="D17" s="319"/>
      <c r="E17" s="319"/>
      <c r="F17" s="319"/>
      <c r="G17" s="319"/>
      <c r="H17" s="319"/>
    </row>
    <row r="19" spans="1:9" ht="224.1" customHeight="1" x14ac:dyDescent="0.45">
      <c r="A19" s="139" t="s">
        <v>2</v>
      </c>
      <c r="B19" s="140" t="s">
        <v>3</v>
      </c>
      <c r="C19" s="315" t="s">
        <v>1196</v>
      </c>
      <c r="D19" s="315"/>
      <c r="E19" s="315"/>
      <c r="F19" s="315"/>
      <c r="G19" s="315"/>
      <c r="H19" s="315"/>
      <c r="I19" s="315"/>
    </row>
    <row r="20" spans="1:9" ht="15.75" customHeight="1" x14ac:dyDescent="0.45">
      <c r="A20" s="139"/>
      <c r="B20" s="140"/>
      <c r="C20" s="142"/>
      <c r="D20" s="142"/>
      <c r="E20" s="142"/>
      <c r="F20" s="142"/>
      <c r="G20" s="142"/>
      <c r="H20" s="142"/>
      <c r="I20" s="142"/>
    </row>
    <row r="21" spans="1:9" ht="314.55" customHeight="1" x14ac:dyDescent="0.45">
      <c r="A21" s="139" t="s">
        <v>4</v>
      </c>
      <c r="B21" s="144" t="s">
        <v>5</v>
      </c>
      <c r="C21" s="315" t="s">
        <v>1642</v>
      </c>
      <c r="D21" s="315"/>
      <c r="E21" s="315"/>
      <c r="F21" s="315"/>
      <c r="G21" s="315"/>
      <c r="H21" s="315"/>
      <c r="I21" s="315"/>
    </row>
    <row r="22" spans="1:9" x14ac:dyDescent="0.45">
      <c r="A22" s="141"/>
      <c r="B22" s="141"/>
      <c r="C22" s="141"/>
      <c r="D22" s="141"/>
      <c r="E22" s="28"/>
      <c r="F22" s="28"/>
      <c r="G22" s="28"/>
      <c r="H22" s="28"/>
    </row>
    <row r="23" spans="1:9" ht="187.05" customHeight="1" x14ac:dyDescent="0.45">
      <c r="A23" s="139" t="s">
        <v>6</v>
      </c>
      <c r="B23" s="143" t="s">
        <v>7</v>
      </c>
      <c r="C23" s="315" t="s">
        <v>1633</v>
      </c>
      <c r="D23" s="315"/>
      <c r="E23" s="315"/>
      <c r="F23" s="315"/>
      <c r="G23" s="315"/>
      <c r="H23" s="315"/>
      <c r="I23" s="315"/>
    </row>
    <row r="24" spans="1:9" x14ac:dyDescent="0.45">
      <c r="A24" s="138"/>
      <c r="B24" s="138"/>
      <c r="C24" s="138"/>
      <c r="D24" s="138"/>
    </row>
    <row r="25" spans="1:9" ht="185.55" customHeight="1" x14ac:dyDescent="0.45">
      <c r="A25" s="139" t="s">
        <v>8</v>
      </c>
      <c r="B25" s="144" t="s">
        <v>9</v>
      </c>
      <c r="C25" s="315" t="s">
        <v>1634</v>
      </c>
      <c r="D25" s="315"/>
      <c r="E25" s="315"/>
      <c r="F25" s="315"/>
      <c r="G25" s="315"/>
      <c r="H25" s="315"/>
      <c r="I25" s="315"/>
    </row>
    <row r="26" spans="1:9" ht="81" customHeight="1" x14ac:dyDescent="0.45">
      <c r="A26" s="139"/>
      <c r="B26" s="144" t="s">
        <v>10</v>
      </c>
      <c r="C26" s="315" t="s">
        <v>1635</v>
      </c>
      <c r="D26" s="315"/>
      <c r="E26" s="315"/>
      <c r="F26" s="315"/>
      <c r="G26" s="315"/>
      <c r="H26" s="315"/>
      <c r="I26" s="315"/>
    </row>
    <row r="27" spans="1:9" ht="17.25" customHeight="1" x14ac:dyDescent="0.45">
      <c r="A27" s="139"/>
      <c r="B27" s="144"/>
      <c r="C27" s="150"/>
      <c r="D27" s="150"/>
      <c r="E27" s="150"/>
      <c r="F27" s="150"/>
      <c r="G27" s="150"/>
      <c r="H27" s="150"/>
      <c r="I27" s="150"/>
    </row>
    <row r="28" spans="1:9" ht="94.5" customHeight="1" x14ac:dyDescent="0.45">
      <c r="A28" s="139" t="s">
        <v>11</v>
      </c>
      <c r="B28" s="143" t="s">
        <v>12</v>
      </c>
      <c r="C28" s="315" t="s">
        <v>13</v>
      </c>
      <c r="D28" s="315"/>
      <c r="E28" s="315"/>
      <c r="F28" s="315"/>
      <c r="G28" s="315"/>
      <c r="H28" s="315"/>
      <c r="I28" s="315"/>
    </row>
    <row r="29" spans="1:9" ht="52.25" customHeight="1" x14ac:dyDescent="0.45">
      <c r="A29" s="138"/>
      <c r="B29" s="138"/>
      <c r="C29" s="138"/>
      <c r="D29" s="138"/>
    </row>
    <row r="30" spans="1:9" ht="48.6" customHeight="1" x14ac:dyDescent="0.45">
      <c r="A30" s="139"/>
      <c r="B30" s="143" t="s">
        <v>2082</v>
      </c>
      <c r="C30" s="315" t="s">
        <v>2085</v>
      </c>
      <c r="D30" s="315"/>
      <c r="E30" s="315"/>
      <c r="F30" s="315"/>
      <c r="G30" s="315"/>
      <c r="H30" s="315"/>
      <c r="I30" s="315"/>
    </row>
    <row r="31" spans="1:9" ht="78" customHeight="1" x14ac:dyDescent="0.45">
      <c r="A31" s="138"/>
      <c r="B31" s="138"/>
      <c r="C31" s="138"/>
      <c r="D31" s="138"/>
    </row>
    <row r="32" spans="1:9" x14ac:dyDescent="0.45">
      <c r="A32" s="320" t="s">
        <v>14</v>
      </c>
      <c r="B32" s="320"/>
      <c r="C32" s="320"/>
      <c r="D32" s="320"/>
      <c r="E32" s="320"/>
      <c r="F32" s="320"/>
      <c r="G32" s="320"/>
      <c r="H32" s="320"/>
      <c r="I32" s="320"/>
    </row>
    <row r="33" spans="1:12" x14ac:dyDescent="0.45">
      <c r="A33" s="138"/>
      <c r="B33" s="138"/>
      <c r="C33" s="138"/>
      <c r="D33" s="138"/>
    </row>
    <row r="34" spans="1:12" ht="116.55" customHeight="1" x14ac:dyDescent="0.45">
      <c r="A34" s="146" t="s">
        <v>15</v>
      </c>
      <c r="B34" s="145" t="s">
        <v>16</v>
      </c>
      <c r="C34" s="315" t="s">
        <v>1640</v>
      </c>
      <c r="D34" s="315"/>
      <c r="E34" s="315"/>
      <c r="F34" s="315"/>
      <c r="G34" s="315"/>
      <c r="H34" s="315"/>
      <c r="I34" s="315"/>
      <c r="J34" s="315"/>
      <c r="K34" s="315"/>
      <c r="L34" s="315"/>
    </row>
    <row r="35" spans="1:12" x14ac:dyDescent="0.45">
      <c r="A35" s="138"/>
      <c r="B35" s="138"/>
      <c r="C35" s="138"/>
      <c r="D35" s="138"/>
    </row>
    <row r="36" spans="1:12" ht="105" customHeight="1" x14ac:dyDescent="0.45">
      <c r="A36" s="146" t="s">
        <v>15</v>
      </c>
      <c r="B36" s="63" t="s">
        <v>1198</v>
      </c>
      <c r="C36" s="315" t="s">
        <v>1636</v>
      </c>
      <c r="D36" s="315"/>
      <c r="E36" s="315"/>
      <c r="F36" s="315"/>
      <c r="G36" s="315"/>
      <c r="H36" s="315"/>
      <c r="I36" s="315"/>
      <c r="J36" s="315"/>
      <c r="K36" s="315"/>
      <c r="L36" s="315"/>
    </row>
    <row r="37" spans="1:12" x14ac:dyDescent="0.45">
      <c r="A37" s="146"/>
      <c r="B37" s="63"/>
      <c r="C37" s="150"/>
      <c r="D37" s="150"/>
      <c r="E37" s="150"/>
      <c r="F37" s="150"/>
      <c r="G37" s="150"/>
      <c r="H37" s="150"/>
      <c r="I37" s="150"/>
      <c r="J37" s="150"/>
      <c r="K37" s="150"/>
      <c r="L37" s="150"/>
    </row>
    <row r="38" spans="1:12" ht="181.5" customHeight="1" x14ac:dyDescent="0.45">
      <c r="A38" s="146" t="s">
        <v>15</v>
      </c>
      <c r="B38" s="63" t="s">
        <v>17</v>
      </c>
      <c r="C38" s="315" t="s">
        <v>1637</v>
      </c>
      <c r="D38" s="315"/>
      <c r="E38" s="315"/>
      <c r="F38" s="315"/>
      <c r="G38" s="315"/>
      <c r="H38" s="315"/>
      <c r="I38" s="315"/>
      <c r="J38" s="315"/>
      <c r="K38" s="315"/>
      <c r="L38" s="315"/>
    </row>
    <row r="39" spans="1:12" ht="10.050000000000001" customHeight="1" x14ac:dyDescent="0.45"/>
    <row r="40" spans="1:12" ht="86.1" customHeight="1" x14ac:dyDescent="0.45">
      <c r="A40" s="146" t="s">
        <v>15</v>
      </c>
      <c r="B40" s="63" t="s">
        <v>18</v>
      </c>
      <c r="C40" s="315" t="s">
        <v>1638</v>
      </c>
      <c r="D40" s="315"/>
      <c r="E40" s="315"/>
      <c r="F40" s="315"/>
      <c r="G40" s="315"/>
      <c r="H40" s="315"/>
      <c r="I40" s="315"/>
      <c r="J40" s="315"/>
      <c r="K40" s="315"/>
      <c r="L40" s="315"/>
    </row>
    <row r="41" spans="1:12" ht="18" customHeight="1" x14ac:dyDescent="0.45">
      <c r="A41" s="146"/>
      <c r="B41" s="63"/>
      <c r="C41" s="150"/>
      <c r="D41" s="150"/>
      <c r="E41" s="150"/>
      <c r="F41" s="150"/>
      <c r="G41" s="150"/>
      <c r="H41" s="150"/>
      <c r="I41" s="150"/>
      <c r="J41" s="150"/>
      <c r="K41" s="150"/>
      <c r="L41" s="150"/>
    </row>
    <row r="42" spans="1:12" ht="49.5" customHeight="1" x14ac:dyDescent="0.45">
      <c r="A42" s="146" t="s">
        <v>15</v>
      </c>
      <c r="B42" s="63" t="s">
        <v>1199</v>
      </c>
      <c r="C42" s="315" t="s">
        <v>1200</v>
      </c>
      <c r="D42" s="315"/>
      <c r="E42" s="315"/>
      <c r="F42" s="315"/>
      <c r="G42" s="315"/>
      <c r="H42" s="315"/>
      <c r="I42" s="315"/>
      <c r="J42" s="315"/>
      <c r="K42" s="315"/>
      <c r="L42" s="315"/>
    </row>
    <row r="43" spans="1:12" ht="15.6" customHeight="1" x14ac:dyDescent="0.45">
      <c r="A43" s="146"/>
      <c r="B43" s="63"/>
      <c r="C43" s="150"/>
      <c r="D43" s="150"/>
      <c r="E43" s="150"/>
      <c r="F43" s="150"/>
      <c r="G43" s="150"/>
      <c r="H43" s="150"/>
      <c r="I43" s="150"/>
      <c r="J43" s="150"/>
      <c r="K43" s="150"/>
      <c r="L43" s="150"/>
    </row>
    <row r="44" spans="1:12" ht="49.5" customHeight="1" x14ac:dyDescent="0.45">
      <c r="A44" s="146" t="s">
        <v>15</v>
      </c>
      <c r="B44" s="63" t="s">
        <v>627</v>
      </c>
      <c r="C44" s="315" t="s">
        <v>1639</v>
      </c>
      <c r="D44" s="315"/>
      <c r="E44" s="315"/>
      <c r="F44" s="315"/>
      <c r="G44" s="315"/>
      <c r="H44" s="315"/>
      <c r="I44" s="315"/>
      <c r="J44" s="315"/>
      <c r="K44" s="315"/>
      <c r="L44" s="315"/>
    </row>
    <row r="45" spans="1:12" ht="15.75" customHeight="1" x14ac:dyDescent="0.45">
      <c r="A45" s="146"/>
      <c r="B45" s="63"/>
      <c r="C45" s="150"/>
      <c r="D45" s="150"/>
      <c r="E45" s="150"/>
      <c r="F45" s="150"/>
      <c r="G45" s="150"/>
      <c r="H45" s="150"/>
      <c r="I45" s="150"/>
      <c r="J45" s="150"/>
      <c r="K45" s="150"/>
      <c r="L45" s="150"/>
    </row>
    <row r="46" spans="1:12" x14ac:dyDescent="0.45">
      <c r="A46" s="141" t="s">
        <v>1627</v>
      </c>
      <c r="B46" s="141"/>
      <c r="C46" s="141"/>
      <c r="D46" s="141"/>
      <c r="E46" s="141"/>
      <c r="F46" s="141"/>
      <c r="G46" s="141"/>
      <c r="I46" s="149"/>
      <c r="J46" s="314" t="s">
        <v>1628</v>
      </c>
      <c r="K46" s="314"/>
    </row>
    <row r="47" spans="1:12" ht="21.6" customHeight="1" x14ac:dyDescent="0.45"/>
    <row r="48" spans="1:12" ht="119.45" customHeight="1" x14ac:dyDescent="0.45">
      <c r="A48" s="317" t="s">
        <v>2086</v>
      </c>
      <c r="B48" s="317"/>
      <c r="C48" s="317"/>
      <c r="D48" s="317"/>
      <c r="E48" s="317"/>
      <c r="G48" s="313" t="s">
        <v>1510</v>
      </c>
      <c r="H48" s="313"/>
      <c r="I48" s="313"/>
      <c r="J48" s="313"/>
      <c r="K48" s="313"/>
      <c r="L48" s="313"/>
    </row>
    <row r="50" spans="1:12" ht="33.6" customHeight="1" x14ac:dyDescent="0.45">
      <c r="A50" s="316" t="s">
        <v>2107</v>
      </c>
      <c r="B50" s="316"/>
      <c r="C50" s="316"/>
      <c r="D50" s="316"/>
      <c r="E50" s="316"/>
      <c r="F50" s="316"/>
      <c r="G50" s="316"/>
      <c r="H50" s="316"/>
      <c r="I50" s="316"/>
      <c r="J50" s="316"/>
      <c r="K50" s="316"/>
      <c r="L50" s="316"/>
    </row>
    <row r="52" spans="1:12" ht="28.5" customHeight="1" x14ac:dyDescent="0.45">
      <c r="A52" s="316" t="s">
        <v>1499</v>
      </c>
      <c r="B52" s="316"/>
      <c r="C52" s="316"/>
      <c r="D52" s="316"/>
      <c r="E52" s="316"/>
      <c r="F52" s="316"/>
      <c r="G52" s="316"/>
      <c r="H52" s="316"/>
      <c r="I52" s="316"/>
      <c r="J52" s="316"/>
    </row>
  </sheetData>
  <mergeCells count="30">
    <mergeCell ref="A50:L50"/>
    <mergeCell ref="A52:J52"/>
    <mergeCell ref="A15:L15"/>
    <mergeCell ref="A1:K1"/>
    <mergeCell ref="C34:L34"/>
    <mergeCell ref="C38:L38"/>
    <mergeCell ref="C40:L40"/>
    <mergeCell ref="C28:I28"/>
    <mergeCell ref="A17:H17"/>
    <mergeCell ref="C21:I21"/>
    <mergeCell ref="C25:I25"/>
    <mergeCell ref="A32:I32"/>
    <mergeCell ref="A4:I6"/>
    <mergeCell ref="C19:I19"/>
    <mergeCell ref="A7:I7"/>
    <mergeCell ref="A8:L8"/>
    <mergeCell ref="A2:C2"/>
    <mergeCell ref="A13:L13"/>
    <mergeCell ref="G48:L48"/>
    <mergeCell ref="J46:K46"/>
    <mergeCell ref="C44:L44"/>
    <mergeCell ref="A9:L9"/>
    <mergeCell ref="A11:L11"/>
    <mergeCell ref="A12:L12"/>
    <mergeCell ref="C23:I23"/>
    <mergeCell ref="C26:I26"/>
    <mergeCell ref="C36:L36"/>
    <mergeCell ref="A48:E48"/>
    <mergeCell ref="C42:L42"/>
    <mergeCell ref="C30:I30"/>
  </mergeCells>
  <hyperlinks>
    <hyperlink ref="B19" location="'1. Beschreibung der Lösung'!A1" display="Beschreibung der Lösung" xr:uid="{00000000-0004-0000-0000-000000000000}"/>
    <hyperlink ref="B23" location="'3. Prüfung der Anforderungen'!A1" display="Prüfung der Anforderungen" xr:uid="{00000000-0004-0000-0000-000001000000}"/>
    <hyperlink ref="B21" location="'2. DSFA'!A1" display="DSFA" xr:uid="{00000000-0004-0000-0000-000002000000}"/>
    <hyperlink ref="B25" location="'4. Risikobeurteilung'!A1" display="Risiko-Beurteilung" xr:uid="{00000000-0004-0000-0000-000003000000}"/>
    <hyperlink ref="B34" r:id="rId1" xr:uid="{00000000-0004-0000-0000-000004000000}"/>
    <hyperlink ref="B28" location="'5. Deckblatt'!A1" display="Deckblatt" xr:uid="{00000000-0004-0000-0000-000005000000}"/>
    <hyperlink ref="B26" location="'4. Risikobeurteilung (Classic)'!A1" display="Risiko-Beurteilung (Classic)" xr:uid="{00000000-0004-0000-0000-000006000000}"/>
    <hyperlink ref="J46:K46" r:id="rId2" display="Leitfaden für die Cloud" xr:uid="{00000000-0004-0000-0000-000007000000}"/>
    <hyperlink ref="B30" location="Variantenwahl!A1" display="Variantenwahl" xr:uid="{8DD84356-3221-4B06-862B-7EAED9EAE81C}"/>
  </hyperlinks>
  <pageMargins left="0.7" right="0.7" top="0.78740157499999996" bottom="0.78740157499999996" header="0.3" footer="0.3"/>
  <pageSetup paperSize="9" scale="51"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0DEA-2488-4945-8571-0F6EFAB1960C}">
  <sheetPr>
    <pageSetUpPr fitToPage="1"/>
  </sheetPr>
  <dimension ref="A1:V194"/>
  <sheetViews>
    <sheetView showGridLines="0" topLeftCell="A146" zoomScale="40" zoomScaleNormal="40" workbookViewId="0">
      <selection activeCell="H188" sqref="H188"/>
    </sheetView>
  </sheetViews>
  <sheetFormatPr baseColWidth="10" defaultColWidth="11.46484375" defaultRowHeight="14.25" x14ac:dyDescent="0.45"/>
  <cols>
    <col min="1" max="1" width="4.46484375" customWidth="1"/>
    <col min="2" max="2" width="6.53125" customWidth="1"/>
    <col min="3" max="3" width="12.19921875" customWidth="1"/>
    <col min="4" max="4" width="27.86328125" customWidth="1"/>
    <col min="5" max="5" width="60.19921875" customWidth="1"/>
    <col min="6" max="6" width="14.86328125" customWidth="1"/>
    <col min="7" max="7" width="12.46484375" customWidth="1"/>
    <col min="8" max="8" width="4.86328125" customWidth="1"/>
    <col min="9" max="9" width="4.53125" customWidth="1"/>
    <col min="10" max="10" width="4.1328125" customWidth="1"/>
    <col min="11" max="11" width="42" customWidth="1"/>
    <col min="12" max="12" width="8.46484375" customWidth="1"/>
    <col min="13" max="13" width="51.33203125" customWidth="1"/>
    <col min="14" max="14" width="4.46484375" customWidth="1"/>
    <col min="15" max="15" width="4" customWidth="1"/>
    <col min="16" max="16" width="7.6640625" customWidth="1"/>
    <col min="17" max="17" width="17" customWidth="1"/>
    <col min="18" max="18" width="26.33203125" customWidth="1"/>
    <col min="19" max="19" width="5.1328125" customWidth="1"/>
    <col min="20" max="20" width="27" customWidth="1"/>
    <col min="21" max="21" width="6.1328125" customWidth="1"/>
  </cols>
  <sheetData>
    <row r="1" spans="1:22" ht="27" customHeight="1" x14ac:dyDescent="0.45">
      <c r="A1" s="318" t="s">
        <v>1622</v>
      </c>
      <c r="B1" s="318"/>
      <c r="C1" s="318"/>
      <c r="D1" s="318"/>
      <c r="E1" s="318"/>
    </row>
    <row r="2" spans="1:22" ht="29.1" customHeight="1" x14ac:dyDescent="0.45">
      <c r="A2" s="311" t="s">
        <v>2081</v>
      </c>
      <c r="B2" s="311"/>
      <c r="C2" s="311"/>
      <c r="D2" s="311"/>
      <c r="G2" s="51"/>
      <c r="H2" s="154">
        <f>COUNTIFS($I$14:$I$155,1,$U$14:$U$155,"=ON")</f>
        <v>108</v>
      </c>
      <c r="I2" s="154" t="s">
        <v>1076</v>
      </c>
      <c r="L2" s="154">
        <f>COUNTIFS($J$14:$J$155,1,$U$14:$U$155,"=ON")</f>
        <v>106</v>
      </c>
      <c r="M2" s="154" t="s">
        <v>1070</v>
      </c>
      <c r="Q2" s="332" t="s">
        <v>1466</v>
      </c>
      <c r="R2" s="332"/>
      <c r="S2" s="332"/>
    </row>
    <row r="3" spans="1:22" ht="15.75" x14ac:dyDescent="0.45">
      <c r="A3" s="369" t="s">
        <v>21</v>
      </c>
      <c r="B3" s="369"/>
      <c r="C3" s="227" t="str">
        <f>'1. Beschreibung der Lösung'!$C$6</f>
        <v>[M365]</v>
      </c>
      <c r="F3" s="51"/>
      <c r="G3" s="51"/>
      <c r="H3" s="154">
        <f>COUNTIFS($I$14:$I$155,2,$U$14:$U$155,"=ON")</f>
        <v>12</v>
      </c>
      <c r="I3" s="154" t="s">
        <v>1077</v>
      </c>
      <c r="L3" s="154">
        <f>COUNTIFS($J$14:$J$155,2,$U$14:$U$155,"=ON")</f>
        <v>14</v>
      </c>
      <c r="M3" s="154" t="s">
        <v>1079</v>
      </c>
    </row>
    <row r="4" spans="1:22" ht="14.55" customHeight="1" x14ac:dyDescent="0.45">
      <c r="A4" s="51" t="s">
        <v>1047</v>
      </c>
      <c r="C4" s="417" t="s">
        <v>1624</v>
      </c>
      <c r="D4" s="417"/>
      <c r="E4" s="417"/>
      <c r="F4" s="51"/>
      <c r="G4" s="51"/>
      <c r="H4" s="154">
        <f>COUNTIFS($I$14:$I$155,3,$U$14:$U$155,"=ON")</f>
        <v>22</v>
      </c>
      <c r="I4" s="154" t="s">
        <v>1078</v>
      </c>
      <c r="L4" s="154">
        <f>COUNTIFS($J$14:$J$155,3,$U$14:$U$155,"=ON")</f>
        <v>22</v>
      </c>
      <c r="M4" s="154" t="s">
        <v>1080</v>
      </c>
    </row>
    <row r="5" spans="1:22" ht="18.600000000000001" customHeight="1" x14ac:dyDescent="0.45">
      <c r="A5" s="369" t="s">
        <v>1618</v>
      </c>
      <c r="B5" s="369"/>
      <c r="C5" s="417" t="s">
        <v>1625</v>
      </c>
      <c r="D5" s="417"/>
      <c r="E5" s="417"/>
      <c r="F5" s="51"/>
      <c r="G5" s="51"/>
      <c r="H5" s="154"/>
      <c r="I5" s="154"/>
      <c r="L5" s="51"/>
      <c r="M5" s="51"/>
      <c r="Q5" s="125" t="s">
        <v>1117</v>
      </c>
      <c r="R5" s="422">
        <v>44868</v>
      </c>
      <c r="S5" s="422"/>
    </row>
    <row r="6" spans="1:22" x14ac:dyDescent="0.45">
      <c r="A6" s="47"/>
      <c r="G6" s="51"/>
      <c r="H6" s="51"/>
    </row>
    <row r="7" spans="1:22" x14ac:dyDescent="0.45">
      <c r="A7" s="420" t="s">
        <v>1111</v>
      </c>
      <c r="B7" s="410"/>
      <c r="C7" s="410"/>
      <c r="D7" s="410"/>
      <c r="E7" s="410"/>
      <c r="F7" s="28"/>
      <c r="H7" s="48" t="s">
        <v>524</v>
      </c>
      <c r="I7" s="49">
        <v>1</v>
      </c>
      <c r="J7" s="49">
        <v>1</v>
      </c>
      <c r="K7" t="s">
        <v>525</v>
      </c>
      <c r="M7" s="48" t="s">
        <v>526</v>
      </c>
      <c r="N7" s="50" t="s">
        <v>527</v>
      </c>
      <c r="O7" s="50"/>
      <c r="P7" t="s">
        <v>528</v>
      </c>
    </row>
    <row r="8" spans="1:22" x14ac:dyDescent="0.45">
      <c r="A8" s="421"/>
      <c r="B8" s="421"/>
      <c r="C8" s="421"/>
      <c r="D8" s="421"/>
      <c r="E8" s="421"/>
      <c r="F8" s="28"/>
      <c r="H8" s="48" t="s">
        <v>529</v>
      </c>
      <c r="I8" s="49">
        <v>2</v>
      </c>
      <c r="J8" s="49">
        <v>2</v>
      </c>
      <c r="K8" t="s">
        <v>530</v>
      </c>
      <c r="M8" s="48" t="s">
        <v>531</v>
      </c>
      <c r="O8" s="50" t="s">
        <v>532</v>
      </c>
    </row>
    <row r="9" spans="1:22" x14ac:dyDescent="0.45">
      <c r="A9" s="421"/>
      <c r="B9" s="421"/>
      <c r="C9" s="421"/>
      <c r="D9" s="421"/>
      <c r="E9" s="421"/>
      <c r="F9" s="28"/>
      <c r="H9" s="48" t="s">
        <v>533</v>
      </c>
      <c r="I9" s="49">
        <v>3</v>
      </c>
      <c r="J9" s="49">
        <v>3</v>
      </c>
      <c r="K9" t="s">
        <v>534</v>
      </c>
      <c r="N9" s="48"/>
    </row>
    <row r="10" spans="1:22" x14ac:dyDescent="0.45">
      <c r="A10" s="421"/>
      <c r="B10" s="421"/>
      <c r="C10" s="421"/>
      <c r="D10" s="421"/>
      <c r="E10" s="421"/>
      <c r="F10" s="28"/>
      <c r="H10" s="48"/>
      <c r="I10" s="48"/>
      <c r="J10" s="49"/>
      <c r="K10" s="49"/>
      <c r="V10" s="48"/>
    </row>
    <row r="11" spans="1:22" ht="54" customHeight="1" x14ac:dyDescent="0.45">
      <c r="A11" s="411"/>
      <c r="B11" s="411"/>
      <c r="C11" s="411"/>
      <c r="D11" s="411"/>
      <c r="E11" s="411"/>
      <c r="F11" s="28"/>
      <c r="G11" s="173" t="s">
        <v>1112</v>
      </c>
      <c r="H11" s="174" t="s">
        <v>1113</v>
      </c>
      <c r="J11" s="49"/>
      <c r="K11" s="49"/>
    </row>
    <row r="12" spans="1:22" x14ac:dyDescent="0.45">
      <c r="A12" s="58"/>
      <c r="B12" s="58"/>
      <c r="C12" s="58"/>
      <c r="D12" s="58"/>
      <c r="E12" s="58"/>
      <c r="F12" s="28"/>
      <c r="H12" s="48"/>
      <c r="I12" s="48"/>
      <c r="J12" s="49"/>
      <c r="K12" s="49"/>
    </row>
    <row r="13" spans="1:22" x14ac:dyDescent="0.45">
      <c r="A13" s="88" t="s">
        <v>535</v>
      </c>
      <c r="B13" s="51" t="s">
        <v>536</v>
      </c>
      <c r="C13" s="51" t="s">
        <v>537</v>
      </c>
      <c r="D13" s="51" t="s">
        <v>538</v>
      </c>
      <c r="E13" s="51" t="s">
        <v>155</v>
      </c>
      <c r="F13" s="51" t="s">
        <v>1115</v>
      </c>
      <c r="G13" s="51" t="s">
        <v>539</v>
      </c>
      <c r="H13" s="51" t="s">
        <v>540</v>
      </c>
      <c r="I13" s="51" t="s">
        <v>541</v>
      </c>
      <c r="J13" s="51" t="s">
        <v>542</v>
      </c>
      <c r="K13" s="51" t="s">
        <v>543</v>
      </c>
      <c r="L13" s="51" t="s">
        <v>544</v>
      </c>
      <c r="M13" s="51" t="s">
        <v>1140</v>
      </c>
      <c r="N13" s="51" t="s">
        <v>545</v>
      </c>
      <c r="O13" s="51" t="s">
        <v>546</v>
      </c>
      <c r="P13" s="51" t="s">
        <v>547</v>
      </c>
      <c r="Q13" s="51" t="s">
        <v>920</v>
      </c>
      <c r="R13" s="51" t="s">
        <v>1118</v>
      </c>
      <c r="S13" s="51" t="s">
        <v>1114</v>
      </c>
      <c r="T13" s="51" t="s">
        <v>1116</v>
      </c>
      <c r="U13" s="15" t="s">
        <v>1606</v>
      </c>
    </row>
    <row r="14" spans="1:22" ht="46.5" x14ac:dyDescent="0.45">
      <c r="A14" s="59">
        <f t="shared" ref="A14:A77" si="0">ROW(A14)-ROW($A$13)</f>
        <v>1</v>
      </c>
      <c r="B14" s="61" t="s">
        <v>59</v>
      </c>
      <c r="C14" s="57" t="s">
        <v>548</v>
      </c>
      <c r="D14" s="53" t="s">
        <v>549</v>
      </c>
      <c r="E14" s="54" t="s">
        <v>550</v>
      </c>
      <c r="F14" s="188" t="s">
        <v>1314</v>
      </c>
      <c r="G14" s="53" t="s">
        <v>551</v>
      </c>
      <c r="H14" s="62">
        <v>1</v>
      </c>
      <c r="I14" s="55">
        <v>2</v>
      </c>
      <c r="J14" s="55">
        <v>2</v>
      </c>
      <c r="K14" s="238" t="s">
        <v>1373</v>
      </c>
      <c r="L14" s="171" t="s">
        <v>1368</v>
      </c>
      <c r="M14" s="54" t="s">
        <v>1374</v>
      </c>
      <c r="N14" s="56">
        <v>3</v>
      </c>
      <c r="O14" s="56">
        <v>4</v>
      </c>
      <c r="P14" s="56">
        <f t="shared" ref="P14:P77" si="1">IF(OR(I14=3,ISBLANK(M14)),"N/A",IF(N14*O14=0,"?",N14*O14))</f>
        <v>12</v>
      </c>
      <c r="Q14" s="53"/>
      <c r="R14" s="53"/>
      <c r="S14" s="55">
        <v>0</v>
      </c>
      <c r="T14" s="175"/>
      <c r="U14" s="230" t="s">
        <v>1607</v>
      </c>
    </row>
    <row r="15" spans="1:22" ht="69.75" x14ac:dyDescent="0.45">
      <c r="A15" s="59">
        <f t="shared" si="0"/>
        <v>2</v>
      </c>
      <c r="B15" s="61" t="s">
        <v>62</v>
      </c>
      <c r="C15" s="57" t="s">
        <v>548</v>
      </c>
      <c r="D15" s="53" t="s">
        <v>552</v>
      </c>
      <c r="E15" s="54" t="s">
        <v>553</v>
      </c>
      <c r="F15" s="188" t="s">
        <v>554</v>
      </c>
      <c r="G15" s="53" t="s">
        <v>551</v>
      </c>
      <c r="H15" s="62">
        <v>1</v>
      </c>
      <c r="I15" s="55">
        <v>1</v>
      </c>
      <c r="J15" s="55">
        <v>1</v>
      </c>
      <c r="K15" s="238"/>
      <c r="L15" s="55"/>
      <c r="M15" s="54"/>
      <c r="N15" s="56"/>
      <c r="O15" s="56"/>
      <c r="P15" s="56" t="str">
        <f t="shared" si="1"/>
        <v>N/A</v>
      </c>
      <c r="Q15" s="53"/>
      <c r="R15" s="53"/>
      <c r="S15" s="62">
        <v>0</v>
      </c>
      <c r="T15" s="175"/>
      <c r="U15" s="230" t="s">
        <v>1607</v>
      </c>
    </row>
    <row r="16" spans="1:22" ht="104.65" x14ac:dyDescent="0.45">
      <c r="A16" s="59">
        <f t="shared" si="0"/>
        <v>3</v>
      </c>
      <c r="B16" s="61" t="s">
        <v>555</v>
      </c>
      <c r="C16" s="57" t="s">
        <v>548</v>
      </c>
      <c r="D16" s="53" t="s">
        <v>556</v>
      </c>
      <c r="E16" s="54" t="s">
        <v>1119</v>
      </c>
      <c r="F16" s="188" t="s">
        <v>731</v>
      </c>
      <c r="G16" s="53" t="s">
        <v>28</v>
      </c>
      <c r="H16" s="62">
        <v>3</v>
      </c>
      <c r="I16" s="55">
        <v>1</v>
      </c>
      <c r="J16" s="55">
        <v>1</v>
      </c>
      <c r="K16" s="238"/>
      <c r="L16" s="171"/>
      <c r="M16" s="237"/>
      <c r="N16" s="56"/>
      <c r="O16" s="56"/>
      <c r="P16" s="56" t="str">
        <f t="shared" si="1"/>
        <v>N/A</v>
      </c>
      <c r="Q16" s="53"/>
      <c r="R16" s="53"/>
      <c r="S16" s="62">
        <v>0</v>
      </c>
      <c r="T16" s="175"/>
      <c r="U16" s="230" t="s">
        <v>1607</v>
      </c>
    </row>
    <row r="17" spans="1:21" ht="23.25" x14ac:dyDescent="0.45">
      <c r="A17" s="59">
        <f t="shared" si="0"/>
        <v>4</v>
      </c>
      <c r="B17" s="61" t="s">
        <v>557</v>
      </c>
      <c r="C17" s="57" t="s">
        <v>548</v>
      </c>
      <c r="D17" s="53" t="s">
        <v>558</v>
      </c>
      <c r="E17" s="54" t="s">
        <v>559</v>
      </c>
      <c r="F17" s="188" t="s">
        <v>1325</v>
      </c>
      <c r="G17" s="53" t="s">
        <v>560</v>
      </c>
      <c r="H17" s="62">
        <v>2</v>
      </c>
      <c r="I17" s="55">
        <v>1</v>
      </c>
      <c r="J17" s="55">
        <v>1</v>
      </c>
      <c r="K17" s="237"/>
      <c r="L17" s="55"/>
      <c r="M17" s="54"/>
      <c r="N17" s="56"/>
      <c r="O17" s="56"/>
      <c r="P17" s="56" t="str">
        <f t="shared" si="1"/>
        <v>N/A</v>
      </c>
      <c r="Q17" s="53"/>
      <c r="R17" s="53"/>
      <c r="S17" s="62">
        <v>0</v>
      </c>
      <c r="T17" s="175"/>
      <c r="U17" s="230" t="s">
        <v>1607</v>
      </c>
    </row>
    <row r="18" spans="1:21" ht="58.15" x14ac:dyDescent="0.45">
      <c r="A18" s="59">
        <f t="shared" si="0"/>
        <v>5</v>
      </c>
      <c r="B18" s="61" t="s">
        <v>561</v>
      </c>
      <c r="C18" s="57" t="s">
        <v>548</v>
      </c>
      <c r="D18" s="53" t="s">
        <v>562</v>
      </c>
      <c r="E18" s="54" t="s">
        <v>563</v>
      </c>
      <c r="F18" s="188"/>
      <c r="G18" s="53" t="s">
        <v>28</v>
      </c>
      <c r="H18" s="62">
        <v>3</v>
      </c>
      <c r="I18" s="55">
        <v>1</v>
      </c>
      <c r="J18" s="55">
        <v>1</v>
      </c>
      <c r="K18" s="54"/>
      <c r="L18" s="56"/>
      <c r="M18" s="54"/>
      <c r="N18" s="56"/>
      <c r="O18" s="56"/>
      <c r="P18" s="56" t="str">
        <f t="shared" si="1"/>
        <v>N/A</v>
      </c>
      <c r="Q18" s="53"/>
      <c r="R18" s="53"/>
      <c r="S18" s="62">
        <v>0</v>
      </c>
      <c r="T18" s="175"/>
      <c r="U18" s="230" t="s">
        <v>1607</v>
      </c>
    </row>
    <row r="19" spans="1:21" ht="46.5" x14ac:dyDescent="0.45">
      <c r="A19" s="59">
        <f t="shared" si="0"/>
        <v>6</v>
      </c>
      <c r="B19" s="61" t="s">
        <v>564</v>
      </c>
      <c r="C19" s="57" t="s">
        <v>548</v>
      </c>
      <c r="D19" s="53" t="s">
        <v>565</v>
      </c>
      <c r="E19" s="54" t="s">
        <v>2019</v>
      </c>
      <c r="F19" s="188"/>
      <c r="G19" s="53" t="s">
        <v>28</v>
      </c>
      <c r="H19" s="62">
        <v>4</v>
      </c>
      <c r="I19" s="55">
        <v>1</v>
      </c>
      <c r="J19" s="55">
        <v>1</v>
      </c>
      <c r="K19" s="54"/>
      <c r="L19" s="56"/>
      <c r="M19" s="54"/>
      <c r="N19" s="56"/>
      <c r="O19" s="56"/>
      <c r="P19" s="56" t="str">
        <f t="shared" si="1"/>
        <v>N/A</v>
      </c>
      <c r="Q19" s="53"/>
      <c r="R19" s="53"/>
      <c r="S19" s="62">
        <v>0</v>
      </c>
      <c r="T19" s="175"/>
      <c r="U19" s="230" t="s">
        <v>1607</v>
      </c>
    </row>
    <row r="20" spans="1:21" ht="127.9" x14ac:dyDescent="0.45">
      <c r="A20" s="59">
        <f t="shared" si="0"/>
        <v>7</v>
      </c>
      <c r="B20" s="61" t="s">
        <v>1240</v>
      </c>
      <c r="C20" s="57" t="s">
        <v>548</v>
      </c>
      <c r="D20" s="53" t="s">
        <v>1230</v>
      </c>
      <c r="E20" s="54" t="s">
        <v>1671</v>
      </c>
      <c r="F20" s="188" t="s">
        <v>1315</v>
      </c>
      <c r="G20" s="53" t="s">
        <v>30</v>
      </c>
      <c r="H20" s="62">
        <v>1</v>
      </c>
      <c r="I20" s="55">
        <v>1</v>
      </c>
      <c r="J20" s="55">
        <v>1</v>
      </c>
      <c r="K20" s="54"/>
      <c r="L20" s="56"/>
      <c r="M20" s="54"/>
      <c r="N20" s="56"/>
      <c r="O20" s="56"/>
      <c r="P20" s="56" t="str">
        <f t="shared" si="1"/>
        <v>N/A</v>
      </c>
      <c r="Q20" s="53"/>
      <c r="R20" s="177"/>
      <c r="S20" s="62">
        <v>1</v>
      </c>
      <c r="T20" s="175"/>
      <c r="U20" s="230" t="s">
        <v>1607</v>
      </c>
    </row>
    <row r="21" spans="1:21" ht="58.15" x14ac:dyDescent="0.45">
      <c r="A21" s="59">
        <f t="shared" si="0"/>
        <v>8</v>
      </c>
      <c r="B21" s="61" t="s">
        <v>1442</v>
      </c>
      <c r="C21" s="57" t="s">
        <v>548</v>
      </c>
      <c r="D21" s="53" t="s">
        <v>1444</v>
      </c>
      <c r="E21" s="54" t="s">
        <v>1450</v>
      </c>
      <c r="F21" s="188"/>
      <c r="G21" s="53" t="s">
        <v>551</v>
      </c>
      <c r="H21" s="62">
        <v>1</v>
      </c>
      <c r="I21" s="55">
        <v>1</v>
      </c>
      <c r="J21" s="55">
        <v>1</v>
      </c>
      <c r="K21" s="54"/>
      <c r="L21" s="56"/>
      <c r="M21" s="54"/>
      <c r="N21" s="56"/>
      <c r="O21" s="56"/>
      <c r="P21" s="56" t="str">
        <f t="shared" si="1"/>
        <v>N/A</v>
      </c>
      <c r="Q21" s="53"/>
      <c r="R21" s="177"/>
      <c r="S21" s="62">
        <v>1</v>
      </c>
      <c r="T21" s="175"/>
      <c r="U21" s="230" t="s">
        <v>1607</v>
      </c>
    </row>
    <row r="22" spans="1:21" ht="58.15" x14ac:dyDescent="0.45">
      <c r="A22" s="59">
        <f t="shared" si="0"/>
        <v>9</v>
      </c>
      <c r="B22" s="61" t="s">
        <v>566</v>
      </c>
      <c r="C22" s="57" t="s">
        <v>567</v>
      </c>
      <c r="D22" s="53" t="s">
        <v>568</v>
      </c>
      <c r="E22" s="54" t="s">
        <v>569</v>
      </c>
      <c r="F22" s="188"/>
      <c r="G22" s="53" t="s">
        <v>551</v>
      </c>
      <c r="H22" s="62">
        <v>1</v>
      </c>
      <c r="I22" s="55">
        <v>1</v>
      </c>
      <c r="J22" s="55">
        <v>1</v>
      </c>
      <c r="K22" s="54"/>
      <c r="L22" s="55"/>
      <c r="M22" s="54"/>
      <c r="N22" s="56"/>
      <c r="O22" s="56"/>
      <c r="P22" s="56" t="str">
        <f t="shared" si="1"/>
        <v>N/A</v>
      </c>
      <c r="Q22" s="53"/>
      <c r="R22" s="53"/>
      <c r="S22" s="62">
        <v>0</v>
      </c>
      <c r="T22" s="175"/>
      <c r="U22" s="230" t="s">
        <v>1607</v>
      </c>
    </row>
    <row r="23" spans="1:21" ht="34.9" x14ac:dyDescent="0.45">
      <c r="A23" s="59">
        <f t="shared" si="0"/>
        <v>10</v>
      </c>
      <c r="B23" s="61" t="s">
        <v>570</v>
      </c>
      <c r="C23" s="52" t="s">
        <v>567</v>
      </c>
      <c r="D23" s="53" t="s">
        <v>571</v>
      </c>
      <c r="E23" s="54" t="s">
        <v>572</v>
      </c>
      <c r="F23" s="188" t="s">
        <v>573</v>
      </c>
      <c r="G23" s="53" t="s">
        <v>551</v>
      </c>
      <c r="H23" s="62">
        <v>2</v>
      </c>
      <c r="I23" s="55">
        <v>1</v>
      </c>
      <c r="J23" s="55">
        <v>1</v>
      </c>
      <c r="K23" s="239"/>
      <c r="L23" s="55"/>
      <c r="M23" s="54"/>
      <c r="N23" s="56"/>
      <c r="O23" s="56"/>
      <c r="P23" s="56" t="str">
        <f t="shared" si="1"/>
        <v>N/A</v>
      </c>
      <c r="Q23" s="53"/>
      <c r="R23" s="53"/>
      <c r="S23" s="62">
        <v>0</v>
      </c>
      <c r="T23" s="175"/>
      <c r="U23" s="230" t="s">
        <v>1607</v>
      </c>
    </row>
    <row r="24" spans="1:21" ht="23.25" x14ac:dyDescent="0.45">
      <c r="A24" s="59">
        <f t="shared" si="0"/>
        <v>11</v>
      </c>
      <c r="B24" s="61" t="s">
        <v>574</v>
      </c>
      <c r="C24" s="57" t="s">
        <v>567</v>
      </c>
      <c r="D24" s="53" t="s">
        <v>575</v>
      </c>
      <c r="E24" s="54" t="s">
        <v>576</v>
      </c>
      <c r="F24" s="188"/>
      <c r="G24" s="53" t="s">
        <v>551</v>
      </c>
      <c r="H24" s="62">
        <v>3</v>
      </c>
      <c r="I24" s="55">
        <v>1</v>
      </c>
      <c r="J24" s="55">
        <v>1</v>
      </c>
      <c r="K24" s="54"/>
      <c r="L24" s="55"/>
      <c r="M24" s="54"/>
      <c r="N24" s="56"/>
      <c r="O24" s="56"/>
      <c r="P24" s="56" t="str">
        <f t="shared" si="1"/>
        <v>N/A</v>
      </c>
      <c r="Q24" s="53"/>
      <c r="R24" s="53"/>
      <c r="S24" s="62">
        <v>0</v>
      </c>
      <c r="T24" s="175"/>
      <c r="U24" s="230" t="s">
        <v>1607</v>
      </c>
    </row>
    <row r="25" spans="1:21" ht="34.9" x14ac:dyDescent="0.45">
      <c r="A25" s="59">
        <f t="shared" si="0"/>
        <v>12</v>
      </c>
      <c r="B25" s="61" t="s">
        <v>577</v>
      </c>
      <c r="C25" s="57" t="s">
        <v>567</v>
      </c>
      <c r="D25" s="53" t="s">
        <v>578</v>
      </c>
      <c r="E25" s="54" t="s">
        <v>579</v>
      </c>
      <c r="F25" s="188" t="s">
        <v>1316</v>
      </c>
      <c r="G25" s="53" t="s">
        <v>32</v>
      </c>
      <c r="H25" s="62">
        <v>2</v>
      </c>
      <c r="I25" s="55">
        <v>1</v>
      </c>
      <c r="J25" s="55">
        <v>1</v>
      </c>
      <c r="K25" s="54"/>
      <c r="L25" s="56"/>
      <c r="M25" s="54"/>
      <c r="N25" s="56"/>
      <c r="O25" s="56"/>
      <c r="P25" s="56" t="str">
        <f t="shared" si="1"/>
        <v>N/A</v>
      </c>
      <c r="Q25" s="53"/>
      <c r="R25" s="53"/>
      <c r="S25" s="62">
        <v>0</v>
      </c>
      <c r="T25" s="175"/>
      <c r="U25" s="230" t="s">
        <v>1607</v>
      </c>
    </row>
    <row r="26" spans="1:21" ht="46.5" x14ac:dyDescent="0.45">
      <c r="A26" s="59">
        <f t="shared" si="0"/>
        <v>13</v>
      </c>
      <c r="B26" s="61" t="s">
        <v>580</v>
      </c>
      <c r="C26" s="57" t="s">
        <v>567</v>
      </c>
      <c r="D26" s="53" t="s">
        <v>581</v>
      </c>
      <c r="E26" s="54" t="s">
        <v>582</v>
      </c>
      <c r="F26" s="188" t="s">
        <v>1317</v>
      </c>
      <c r="G26" s="53" t="s">
        <v>32</v>
      </c>
      <c r="H26" s="62">
        <v>2</v>
      </c>
      <c r="I26" s="55">
        <v>1</v>
      </c>
      <c r="J26" s="55">
        <v>1</v>
      </c>
      <c r="K26" s="54"/>
      <c r="L26" s="56"/>
      <c r="M26" s="54"/>
      <c r="N26" s="56"/>
      <c r="O26" s="56"/>
      <c r="P26" s="56" t="str">
        <f t="shared" si="1"/>
        <v>N/A</v>
      </c>
      <c r="Q26" s="53"/>
      <c r="R26" s="53"/>
      <c r="S26" s="62">
        <v>0</v>
      </c>
      <c r="T26" s="175"/>
      <c r="U26" s="230" t="s">
        <v>1607</v>
      </c>
    </row>
    <row r="27" spans="1:21" ht="34.9" x14ac:dyDescent="0.45">
      <c r="A27" s="59">
        <f t="shared" si="0"/>
        <v>14</v>
      </c>
      <c r="B27" s="61" t="s">
        <v>583</v>
      </c>
      <c r="C27" s="57" t="s">
        <v>17</v>
      </c>
      <c r="D27" s="53" t="s">
        <v>584</v>
      </c>
      <c r="E27" s="54" t="s">
        <v>585</v>
      </c>
      <c r="F27" s="188" t="s">
        <v>586</v>
      </c>
      <c r="G27" s="53" t="s">
        <v>32</v>
      </c>
      <c r="H27" s="62">
        <v>1</v>
      </c>
      <c r="I27" s="55">
        <v>1</v>
      </c>
      <c r="J27" s="55">
        <v>1</v>
      </c>
      <c r="K27" s="54"/>
      <c r="L27" s="56"/>
      <c r="M27" s="54"/>
      <c r="N27" s="56"/>
      <c r="O27" s="56"/>
      <c r="P27" s="56" t="str">
        <f t="shared" si="1"/>
        <v>N/A</v>
      </c>
      <c r="Q27" s="53"/>
      <c r="R27" s="53"/>
      <c r="S27" s="62">
        <v>0</v>
      </c>
      <c r="T27" s="175"/>
      <c r="U27" s="230" t="s">
        <v>1607</v>
      </c>
    </row>
    <row r="28" spans="1:21" ht="58.15" x14ac:dyDescent="0.45">
      <c r="A28" s="59">
        <f t="shared" si="0"/>
        <v>15</v>
      </c>
      <c r="B28" s="61" t="s">
        <v>587</v>
      </c>
      <c r="C28" s="57" t="s">
        <v>17</v>
      </c>
      <c r="D28" s="53" t="s">
        <v>120</v>
      </c>
      <c r="E28" s="54" t="s">
        <v>1318</v>
      </c>
      <c r="F28" s="188" t="s">
        <v>731</v>
      </c>
      <c r="G28" s="53" t="s">
        <v>32</v>
      </c>
      <c r="H28" s="62">
        <v>2</v>
      </c>
      <c r="I28" s="55">
        <v>1</v>
      </c>
      <c r="J28" s="55">
        <v>1</v>
      </c>
      <c r="K28" s="54"/>
      <c r="L28" s="56"/>
      <c r="M28" s="54"/>
      <c r="N28" s="56"/>
      <c r="O28" s="56"/>
      <c r="P28" s="56" t="str">
        <f t="shared" si="1"/>
        <v>N/A</v>
      </c>
      <c r="Q28" s="53"/>
      <c r="R28" s="53"/>
      <c r="S28" s="62">
        <v>0</v>
      </c>
      <c r="T28" s="175"/>
      <c r="U28" s="230" t="s">
        <v>1607</v>
      </c>
    </row>
    <row r="29" spans="1:21" ht="69.75" x14ac:dyDescent="0.45">
      <c r="A29" s="59">
        <f t="shared" si="0"/>
        <v>16</v>
      </c>
      <c r="B29" s="61" t="s">
        <v>588</v>
      </c>
      <c r="C29" s="57" t="s">
        <v>17</v>
      </c>
      <c r="D29" s="53" t="s">
        <v>589</v>
      </c>
      <c r="E29" s="54" t="s">
        <v>1120</v>
      </c>
      <c r="F29" s="188" t="s">
        <v>1319</v>
      </c>
      <c r="G29" s="53" t="s">
        <v>32</v>
      </c>
      <c r="H29" s="62">
        <v>2</v>
      </c>
      <c r="I29" s="55">
        <v>1</v>
      </c>
      <c r="J29" s="55">
        <v>1</v>
      </c>
      <c r="K29" s="237"/>
      <c r="L29" s="56"/>
      <c r="M29" s="54"/>
      <c r="N29" s="56"/>
      <c r="O29" s="56"/>
      <c r="P29" s="56" t="str">
        <f t="shared" si="1"/>
        <v>N/A</v>
      </c>
      <c r="Q29" s="53"/>
      <c r="R29" s="53"/>
      <c r="S29" s="62">
        <v>0</v>
      </c>
      <c r="T29" s="175"/>
      <c r="U29" s="230" t="s">
        <v>1607</v>
      </c>
    </row>
    <row r="30" spans="1:21" ht="34.9" x14ac:dyDescent="0.45">
      <c r="A30" s="59">
        <f t="shared" si="0"/>
        <v>17</v>
      </c>
      <c r="B30" s="61" t="s">
        <v>590</v>
      </c>
      <c r="C30" s="57" t="s">
        <v>17</v>
      </c>
      <c r="D30" s="53" t="s">
        <v>591</v>
      </c>
      <c r="E30" s="54" t="s">
        <v>592</v>
      </c>
      <c r="F30" s="188" t="s">
        <v>1320</v>
      </c>
      <c r="G30" s="53" t="s">
        <v>32</v>
      </c>
      <c r="H30" s="62">
        <v>3</v>
      </c>
      <c r="I30" s="55">
        <v>1</v>
      </c>
      <c r="J30" s="55">
        <v>1</v>
      </c>
      <c r="K30" s="237"/>
      <c r="L30" s="56"/>
      <c r="M30" s="54"/>
      <c r="N30" s="56"/>
      <c r="O30" s="56"/>
      <c r="P30" s="56" t="str">
        <f t="shared" si="1"/>
        <v>N/A</v>
      </c>
      <c r="Q30" s="53"/>
      <c r="R30" s="53"/>
      <c r="S30" s="62">
        <v>0</v>
      </c>
      <c r="T30" s="175"/>
      <c r="U30" s="230" t="s">
        <v>1607</v>
      </c>
    </row>
    <row r="31" spans="1:21" ht="34.9" x14ac:dyDescent="0.45">
      <c r="A31" s="59">
        <f t="shared" si="0"/>
        <v>18</v>
      </c>
      <c r="B31" s="61" t="s">
        <v>593</v>
      </c>
      <c r="C31" s="57" t="s">
        <v>17</v>
      </c>
      <c r="D31" s="53" t="s">
        <v>594</v>
      </c>
      <c r="E31" s="54" t="s">
        <v>1321</v>
      </c>
      <c r="F31" s="188" t="s">
        <v>1320</v>
      </c>
      <c r="G31" s="53" t="s">
        <v>32</v>
      </c>
      <c r="H31" s="62">
        <v>3</v>
      </c>
      <c r="I31" s="55">
        <v>1</v>
      </c>
      <c r="J31" s="55">
        <v>1</v>
      </c>
      <c r="K31" s="54"/>
      <c r="L31" s="56"/>
      <c r="M31" s="54"/>
      <c r="N31" s="56"/>
      <c r="O31" s="56"/>
      <c r="P31" s="56" t="str">
        <f t="shared" si="1"/>
        <v>N/A</v>
      </c>
      <c r="Q31" s="53"/>
      <c r="R31" s="53"/>
      <c r="S31" s="62">
        <v>0</v>
      </c>
      <c r="T31" s="175"/>
      <c r="U31" s="230" t="s">
        <v>1607</v>
      </c>
    </row>
    <row r="32" spans="1:21" ht="69.75" x14ac:dyDescent="0.45">
      <c r="A32" s="59">
        <f t="shared" si="0"/>
        <v>19</v>
      </c>
      <c r="B32" s="61" t="s">
        <v>595</v>
      </c>
      <c r="C32" s="57" t="s">
        <v>17</v>
      </c>
      <c r="D32" s="53" t="s">
        <v>596</v>
      </c>
      <c r="E32" s="54" t="s">
        <v>597</v>
      </c>
      <c r="F32" s="188" t="s">
        <v>1476</v>
      </c>
      <c r="G32" s="53" t="s">
        <v>32</v>
      </c>
      <c r="H32" s="62">
        <v>1</v>
      </c>
      <c r="I32" s="55">
        <v>1</v>
      </c>
      <c r="J32" s="55">
        <v>1</v>
      </c>
      <c r="K32" s="237"/>
      <c r="L32" s="56"/>
      <c r="M32" s="54"/>
      <c r="N32" s="56"/>
      <c r="O32" s="56"/>
      <c r="P32" s="56" t="str">
        <f t="shared" si="1"/>
        <v>N/A</v>
      </c>
      <c r="Q32" s="53"/>
      <c r="R32" s="53"/>
      <c r="S32" s="62">
        <v>0</v>
      </c>
      <c r="T32" s="175"/>
      <c r="U32" s="230" t="s">
        <v>1607</v>
      </c>
    </row>
    <row r="33" spans="1:21" ht="34.9" x14ac:dyDescent="0.45">
      <c r="A33" s="59">
        <f t="shared" si="0"/>
        <v>20</v>
      </c>
      <c r="B33" s="61" t="s">
        <v>598</v>
      </c>
      <c r="C33" s="57" t="s">
        <v>17</v>
      </c>
      <c r="D33" s="53" t="s">
        <v>599</v>
      </c>
      <c r="E33" s="54" t="s">
        <v>1323</v>
      </c>
      <c r="F33" s="188" t="s">
        <v>1322</v>
      </c>
      <c r="G33" s="53" t="s">
        <v>32</v>
      </c>
      <c r="H33" s="62">
        <v>2</v>
      </c>
      <c r="I33" s="55">
        <v>1</v>
      </c>
      <c r="J33" s="55">
        <v>1</v>
      </c>
      <c r="K33" s="54"/>
      <c r="L33" s="56"/>
      <c r="M33" s="54"/>
      <c r="N33" s="56"/>
      <c r="O33" s="56"/>
      <c r="P33" s="56" t="str">
        <f t="shared" si="1"/>
        <v>N/A</v>
      </c>
      <c r="Q33" s="53"/>
      <c r="R33" s="53"/>
      <c r="S33" s="62">
        <v>0</v>
      </c>
      <c r="T33" s="175"/>
      <c r="U33" s="230" t="s">
        <v>1607</v>
      </c>
    </row>
    <row r="34" spans="1:21" ht="69.75" x14ac:dyDescent="0.45">
      <c r="A34" s="59">
        <f t="shared" si="0"/>
        <v>21</v>
      </c>
      <c r="B34" s="61" t="s">
        <v>600</v>
      </c>
      <c r="C34" s="57" t="s">
        <v>601</v>
      </c>
      <c r="D34" s="53" t="s">
        <v>602</v>
      </c>
      <c r="E34" s="54" t="s">
        <v>603</v>
      </c>
      <c r="F34" s="188" t="s">
        <v>1477</v>
      </c>
      <c r="G34" s="53" t="s">
        <v>28</v>
      </c>
      <c r="H34" s="62">
        <v>2</v>
      </c>
      <c r="I34" s="55">
        <v>1</v>
      </c>
      <c r="J34" s="55">
        <v>1</v>
      </c>
      <c r="K34" s="54"/>
      <c r="L34" s="56"/>
      <c r="M34" s="54"/>
      <c r="N34" s="56"/>
      <c r="O34" s="56"/>
      <c r="P34" s="56" t="str">
        <f t="shared" si="1"/>
        <v>N/A</v>
      </c>
      <c r="Q34" s="53"/>
      <c r="R34" s="53"/>
      <c r="S34" s="62">
        <v>0</v>
      </c>
      <c r="T34" s="175"/>
      <c r="U34" s="230" t="s">
        <v>1607</v>
      </c>
    </row>
    <row r="35" spans="1:21" ht="58.15" x14ac:dyDescent="0.45">
      <c r="A35" s="59">
        <f t="shared" si="0"/>
        <v>22</v>
      </c>
      <c r="B35" s="61" t="s">
        <v>604</v>
      </c>
      <c r="C35" s="57" t="s">
        <v>601</v>
      </c>
      <c r="D35" s="53" t="s">
        <v>605</v>
      </c>
      <c r="E35" s="54" t="s">
        <v>606</v>
      </c>
      <c r="F35" s="188"/>
      <c r="G35" s="53" t="s">
        <v>28</v>
      </c>
      <c r="H35" s="62">
        <v>3</v>
      </c>
      <c r="I35" s="55">
        <v>1</v>
      </c>
      <c r="J35" s="55">
        <v>1</v>
      </c>
      <c r="K35" s="54"/>
      <c r="L35" s="55"/>
      <c r="M35" s="54"/>
      <c r="N35" s="56"/>
      <c r="O35" s="56"/>
      <c r="P35" s="56" t="str">
        <f t="shared" si="1"/>
        <v>N/A</v>
      </c>
      <c r="Q35" s="53"/>
      <c r="R35" s="53"/>
      <c r="S35" s="62">
        <v>0</v>
      </c>
      <c r="T35" s="175"/>
      <c r="U35" s="230" t="s">
        <v>1607</v>
      </c>
    </row>
    <row r="36" spans="1:21" ht="81.400000000000006" x14ac:dyDescent="0.45">
      <c r="A36" s="59">
        <f t="shared" si="0"/>
        <v>23</v>
      </c>
      <c r="B36" s="61" t="s">
        <v>607</v>
      </c>
      <c r="C36" s="57" t="s">
        <v>601</v>
      </c>
      <c r="D36" s="53" t="s">
        <v>608</v>
      </c>
      <c r="E36" s="54" t="s">
        <v>609</v>
      </c>
      <c r="F36" s="188" t="s">
        <v>1328</v>
      </c>
      <c r="G36" s="53" t="s">
        <v>28</v>
      </c>
      <c r="H36" s="62">
        <v>3</v>
      </c>
      <c r="I36" s="55">
        <v>1</v>
      </c>
      <c r="J36" s="55">
        <v>1</v>
      </c>
      <c r="K36" s="54"/>
      <c r="L36" s="55"/>
      <c r="M36" s="54"/>
      <c r="N36" s="56"/>
      <c r="O36" s="56"/>
      <c r="P36" s="56" t="str">
        <f t="shared" si="1"/>
        <v>N/A</v>
      </c>
      <c r="Q36" s="53"/>
      <c r="R36" s="53"/>
      <c r="S36" s="62">
        <v>0</v>
      </c>
      <c r="T36" s="175"/>
      <c r="U36" s="230" t="s">
        <v>1607</v>
      </c>
    </row>
    <row r="37" spans="1:21" ht="46.5" x14ac:dyDescent="0.45">
      <c r="A37" s="59">
        <f t="shared" si="0"/>
        <v>24</v>
      </c>
      <c r="B37" s="61" t="s">
        <v>1683</v>
      </c>
      <c r="C37" s="57" t="s">
        <v>601</v>
      </c>
      <c r="D37" s="53" t="s">
        <v>1684</v>
      </c>
      <c r="E37" s="54" t="s">
        <v>1887</v>
      </c>
      <c r="F37" s="188"/>
      <c r="G37" s="53" t="s">
        <v>28</v>
      </c>
      <c r="H37" s="62">
        <v>3</v>
      </c>
      <c r="I37" s="55">
        <v>1</v>
      </c>
      <c r="J37" s="55">
        <v>1</v>
      </c>
      <c r="K37" s="54"/>
      <c r="L37" s="55"/>
      <c r="M37" s="54"/>
      <c r="N37" s="56"/>
      <c r="O37" s="56"/>
      <c r="P37" s="56" t="str">
        <f t="shared" si="1"/>
        <v>N/A</v>
      </c>
      <c r="Q37" s="53"/>
      <c r="R37" s="53"/>
      <c r="S37" s="62">
        <v>0</v>
      </c>
      <c r="T37" s="175"/>
      <c r="U37" s="230" t="s">
        <v>1607</v>
      </c>
    </row>
    <row r="38" spans="1:21" ht="127.9" x14ac:dyDescent="0.45">
      <c r="A38" s="59">
        <f t="shared" si="0"/>
        <v>25</v>
      </c>
      <c r="B38" s="61" t="s">
        <v>610</v>
      </c>
      <c r="C38" s="57" t="s">
        <v>614</v>
      </c>
      <c r="D38" s="53" t="s">
        <v>611</v>
      </c>
      <c r="E38" s="54" t="s">
        <v>1313</v>
      </c>
      <c r="F38" s="188" t="s">
        <v>1478</v>
      </c>
      <c r="G38" s="53" t="s">
        <v>30</v>
      </c>
      <c r="H38" s="62">
        <v>1</v>
      </c>
      <c r="I38" s="55">
        <v>1</v>
      </c>
      <c r="J38" s="55">
        <v>1</v>
      </c>
      <c r="K38" s="54"/>
      <c r="L38" s="56"/>
      <c r="M38" s="54"/>
      <c r="N38" s="56"/>
      <c r="O38" s="56"/>
      <c r="P38" s="56" t="str">
        <f t="shared" si="1"/>
        <v>N/A</v>
      </c>
      <c r="Q38" s="53"/>
      <c r="R38" s="53"/>
      <c r="S38" s="62">
        <v>0</v>
      </c>
      <c r="T38" s="175"/>
      <c r="U38" s="230" t="s">
        <v>1607</v>
      </c>
    </row>
    <row r="39" spans="1:21" ht="69.75" x14ac:dyDescent="0.45">
      <c r="A39" s="59">
        <f t="shared" si="0"/>
        <v>26</v>
      </c>
      <c r="B39" s="61" t="s">
        <v>612</v>
      </c>
      <c r="C39" s="57" t="s">
        <v>614</v>
      </c>
      <c r="D39" s="53" t="s">
        <v>1672</v>
      </c>
      <c r="E39" s="54" t="s">
        <v>1673</v>
      </c>
      <c r="F39" s="188" t="s">
        <v>1315</v>
      </c>
      <c r="G39" s="53" t="s">
        <v>30</v>
      </c>
      <c r="H39" s="62">
        <v>1</v>
      </c>
      <c r="I39" s="55">
        <v>1</v>
      </c>
      <c r="J39" s="55">
        <v>1</v>
      </c>
      <c r="K39" s="54"/>
      <c r="L39" s="56"/>
      <c r="M39" s="54"/>
      <c r="N39" s="56"/>
      <c r="O39" s="56"/>
      <c r="P39" s="56" t="str">
        <f t="shared" si="1"/>
        <v>N/A</v>
      </c>
      <c r="Q39" s="53"/>
      <c r="R39" s="177"/>
      <c r="S39" s="62">
        <v>1</v>
      </c>
      <c r="T39" s="175"/>
      <c r="U39" s="230" t="s">
        <v>1607</v>
      </c>
    </row>
    <row r="40" spans="1:21" ht="23.25" x14ac:dyDescent="0.45">
      <c r="A40" s="59">
        <f t="shared" si="0"/>
        <v>27</v>
      </c>
      <c r="B40" s="61" t="s">
        <v>613</v>
      </c>
      <c r="C40" s="57" t="s">
        <v>614</v>
      </c>
      <c r="D40" s="53" t="s">
        <v>615</v>
      </c>
      <c r="E40" s="54" t="s">
        <v>1324</v>
      </c>
      <c r="F40" s="188"/>
      <c r="G40" s="53" t="s">
        <v>30</v>
      </c>
      <c r="H40" s="62">
        <v>2</v>
      </c>
      <c r="I40" s="55">
        <v>1</v>
      </c>
      <c r="J40" s="55">
        <v>1</v>
      </c>
      <c r="K40" s="54"/>
      <c r="L40" s="56"/>
      <c r="M40" s="54"/>
      <c r="N40" s="56"/>
      <c r="O40" s="56"/>
      <c r="P40" s="56" t="str">
        <f t="shared" si="1"/>
        <v>N/A</v>
      </c>
      <c r="Q40" s="53"/>
      <c r="R40" s="53" t="s">
        <v>1123</v>
      </c>
      <c r="S40" s="62">
        <v>1</v>
      </c>
      <c r="T40" s="175"/>
      <c r="U40" s="230" t="s">
        <v>1607</v>
      </c>
    </row>
    <row r="41" spans="1:21" ht="34.9" x14ac:dyDescent="0.45">
      <c r="A41" s="59">
        <f t="shared" si="0"/>
        <v>28</v>
      </c>
      <c r="B41" s="61" t="s">
        <v>1299</v>
      </c>
      <c r="C41" s="57" t="s">
        <v>614</v>
      </c>
      <c r="D41" s="53" t="s">
        <v>1208</v>
      </c>
      <c r="E41" s="54" t="s">
        <v>1302</v>
      </c>
      <c r="F41" s="188" t="s">
        <v>1327</v>
      </c>
      <c r="G41" s="53" t="s">
        <v>30</v>
      </c>
      <c r="H41" s="62">
        <v>2</v>
      </c>
      <c r="I41" s="55">
        <v>1</v>
      </c>
      <c r="J41" s="55">
        <v>1</v>
      </c>
      <c r="K41" s="54"/>
      <c r="L41" s="56"/>
      <c r="M41" s="54"/>
      <c r="N41" s="56"/>
      <c r="O41" s="56"/>
      <c r="P41" s="56" t="str">
        <f t="shared" si="1"/>
        <v>N/A</v>
      </c>
      <c r="Q41" s="53"/>
      <c r="R41" s="53" t="s">
        <v>1123</v>
      </c>
      <c r="S41" s="62">
        <v>1</v>
      </c>
      <c r="T41" s="175"/>
      <c r="U41" s="230" t="s">
        <v>1607</v>
      </c>
    </row>
    <row r="42" spans="1:21" ht="46.5" x14ac:dyDescent="0.45">
      <c r="A42" s="59">
        <f t="shared" si="0"/>
        <v>29</v>
      </c>
      <c r="B42" s="61" t="s">
        <v>1300</v>
      </c>
      <c r="C42" s="57" t="s">
        <v>614</v>
      </c>
      <c r="D42" s="53" t="s">
        <v>1301</v>
      </c>
      <c r="E42" s="54" t="s">
        <v>1674</v>
      </c>
      <c r="F42" s="188" t="s">
        <v>1326</v>
      </c>
      <c r="G42" s="53" t="s">
        <v>30</v>
      </c>
      <c r="H42" s="62">
        <v>2</v>
      </c>
      <c r="I42" s="55">
        <v>1</v>
      </c>
      <c r="J42" s="55">
        <v>1</v>
      </c>
      <c r="K42" s="54"/>
      <c r="L42" s="56"/>
      <c r="M42" s="54"/>
      <c r="N42" s="56"/>
      <c r="O42" s="56"/>
      <c r="P42" s="56" t="str">
        <f t="shared" si="1"/>
        <v>N/A</v>
      </c>
      <c r="Q42" s="53"/>
      <c r="R42" s="53" t="s">
        <v>1123</v>
      </c>
      <c r="S42" s="62">
        <v>1</v>
      </c>
      <c r="T42" s="175"/>
      <c r="U42" s="230" t="s">
        <v>1607</v>
      </c>
    </row>
    <row r="43" spans="1:21" ht="34.9" x14ac:dyDescent="0.45">
      <c r="A43" s="59">
        <f t="shared" si="0"/>
        <v>30</v>
      </c>
      <c r="B43" s="61" t="s">
        <v>1676</v>
      </c>
      <c r="C43" s="57" t="s">
        <v>614</v>
      </c>
      <c r="D43" s="53" t="s">
        <v>1677</v>
      </c>
      <c r="E43" s="54" t="s">
        <v>1678</v>
      </c>
      <c r="F43" s="188"/>
      <c r="G43" s="53" t="s">
        <v>30</v>
      </c>
      <c r="H43" s="62">
        <v>3</v>
      </c>
      <c r="I43" s="55">
        <v>1</v>
      </c>
      <c r="J43" s="55">
        <v>1</v>
      </c>
      <c r="K43" s="54"/>
      <c r="L43" s="56"/>
      <c r="M43" s="54"/>
      <c r="N43" s="56"/>
      <c r="O43" s="56"/>
      <c r="P43" s="56" t="str">
        <f t="shared" si="1"/>
        <v>N/A</v>
      </c>
      <c r="Q43" s="53"/>
      <c r="R43" s="53" t="s">
        <v>1123</v>
      </c>
      <c r="S43" s="62">
        <v>1</v>
      </c>
      <c r="T43" s="175"/>
      <c r="U43" s="230" t="s">
        <v>1607</v>
      </c>
    </row>
    <row r="44" spans="1:21" ht="69.75" x14ac:dyDescent="0.45">
      <c r="A44" s="59">
        <f t="shared" si="0"/>
        <v>31</v>
      </c>
      <c r="B44" s="61" t="s">
        <v>616</v>
      </c>
      <c r="C44" s="57" t="s">
        <v>430</v>
      </c>
      <c r="D44" s="53" t="s">
        <v>617</v>
      </c>
      <c r="E44" s="54" t="s">
        <v>1245</v>
      </c>
      <c r="F44" s="188" t="s">
        <v>1325</v>
      </c>
      <c r="G44" s="53" t="s">
        <v>560</v>
      </c>
      <c r="H44" s="62">
        <v>1</v>
      </c>
      <c r="I44" s="55">
        <v>1</v>
      </c>
      <c r="J44" s="55">
        <v>1</v>
      </c>
      <c r="K44" s="237"/>
      <c r="L44" s="56"/>
      <c r="M44" s="54"/>
      <c r="N44" s="56"/>
      <c r="O44" s="56"/>
      <c r="P44" s="56" t="str">
        <f t="shared" si="1"/>
        <v>N/A</v>
      </c>
      <c r="Q44" s="53"/>
      <c r="R44" s="53" t="s">
        <v>1121</v>
      </c>
      <c r="S44" s="62">
        <v>1</v>
      </c>
      <c r="T44" s="175"/>
      <c r="U44" s="230" t="s">
        <v>1607</v>
      </c>
    </row>
    <row r="45" spans="1:21" ht="93" x14ac:dyDescent="0.45">
      <c r="A45" s="59">
        <f t="shared" si="0"/>
        <v>32</v>
      </c>
      <c r="B45" s="61" t="s">
        <v>618</v>
      </c>
      <c r="C45" s="57" t="s">
        <v>430</v>
      </c>
      <c r="D45" s="53" t="s">
        <v>619</v>
      </c>
      <c r="E45" s="54" t="s">
        <v>1233</v>
      </c>
      <c r="F45" s="188" t="s">
        <v>620</v>
      </c>
      <c r="G45" s="53" t="s">
        <v>32</v>
      </c>
      <c r="H45" s="62">
        <v>2</v>
      </c>
      <c r="I45" s="55">
        <v>1</v>
      </c>
      <c r="J45" s="55">
        <v>1</v>
      </c>
      <c r="K45" s="54"/>
      <c r="L45" s="56"/>
      <c r="M45" s="54"/>
      <c r="N45" s="56"/>
      <c r="O45" s="56"/>
      <c r="P45" s="56" t="str">
        <f t="shared" si="1"/>
        <v>N/A</v>
      </c>
      <c r="Q45" s="53"/>
      <c r="R45" s="53"/>
      <c r="S45" s="62">
        <v>0</v>
      </c>
      <c r="T45" s="175"/>
      <c r="U45" s="230" t="s">
        <v>1607</v>
      </c>
    </row>
    <row r="46" spans="1:21" ht="93" x14ac:dyDescent="0.45">
      <c r="A46" s="59">
        <f t="shared" si="0"/>
        <v>33</v>
      </c>
      <c r="B46" s="61" t="s">
        <v>621</v>
      </c>
      <c r="C46" s="57" t="s">
        <v>430</v>
      </c>
      <c r="D46" s="53" t="s">
        <v>622</v>
      </c>
      <c r="E46" s="54" t="s">
        <v>1361</v>
      </c>
      <c r="F46" s="188" t="s">
        <v>1479</v>
      </c>
      <c r="G46" s="53" t="s">
        <v>32</v>
      </c>
      <c r="H46" s="62">
        <v>2</v>
      </c>
      <c r="I46" s="55">
        <v>1</v>
      </c>
      <c r="J46" s="55">
        <v>1</v>
      </c>
      <c r="K46" s="54"/>
      <c r="L46" s="56"/>
      <c r="M46" s="54"/>
      <c r="N46" s="56"/>
      <c r="O46" s="56"/>
      <c r="P46" s="56" t="str">
        <f t="shared" si="1"/>
        <v>N/A</v>
      </c>
      <c r="Q46" s="53"/>
      <c r="R46" s="53"/>
      <c r="S46" s="62">
        <v>0</v>
      </c>
      <c r="T46" s="175"/>
      <c r="U46" s="230" t="s">
        <v>1607</v>
      </c>
    </row>
    <row r="47" spans="1:21" ht="46.5" x14ac:dyDescent="0.45">
      <c r="A47" s="59">
        <f t="shared" si="0"/>
        <v>34</v>
      </c>
      <c r="B47" s="61" t="s">
        <v>623</v>
      </c>
      <c r="C47" s="57" t="s">
        <v>430</v>
      </c>
      <c r="D47" s="53" t="s">
        <v>624</v>
      </c>
      <c r="E47" s="54" t="s">
        <v>1229</v>
      </c>
      <c r="F47" s="188" t="s">
        <v>625</v>
      </c>
      <c r="G47" s="53" t="s">
        <v>551</v>
      </c>
      <c r="H47" s="62">
        <v>1</v>
      </c>
      <c r="I47" s="55">
        <v>1</v>
      </c>
      <c r="J47" s="55">
        <v>1</v>
      </c>
      <c r="K47" s="54"/>
      <c r="L47" s="56"/>
      <c r="M47" s="54"/>
      <c r="N47" s="56"/>
      <c r="O47" s="56"/>
      <c r="P47" s="56" t="str">
        <f t="shared" si="1"/>
        <v>N/A</v>
      </c>
      <c r="Q47" s="53"/>
      <c r="R47" s="53"/>
      <c r="S47" s="62">
        <v>0</v>
      </c>
      <c r="T47" s="175"/>
      <c r="U47" s="230" t="s">
        <v>1607</v>
      </c>
    </row>
    <row r="48" spans="1:21" ht="46.5" x14ac:dyDescent="0.45">
      <c r="A48" s="59">
        <f t="shared" si="0"/>
        <v>35</v>
      </c>
      <c r="B48" s="61" t="s">
        <v>1231</v>
      </c>
      <c r="C48" s="57" t="s">
        <v>430</v>
      </c>
      <c r="D48" s="53" t="s">
        <v>1232</v>
      </c>
      <c r="E48" s="54" t="s">
        <v>1234</v>
      </c>
      <c r="F48" s="188"/>
      <c r="G48" s="53" t="s">
        <v>551</v>
      </c>
      <c r="H48" s="62">
        <v>2</v>
      </c>
      <c r="I48" s="55">
        <v>1</v>
      </c>
      <c r="J48" s="55">
        <v>1</v>
      </c>
      <c r="K48" s="54"/>
      <c r="L48" s="56"/>
      <c r="M48" s="54"/>
      <c r="N48" s="56"/>
      <c r="O48" s="56"/>
      <c r="P48" s="56" t="str">
        <f t="shared" si="1"/>
        <v>N/A</v>
      </c>
      <c r="Q48" s="53"/>
      <c r="R48" s="53"/>
      <c r="S48" s="62">
        <v>0</v>
      </c>
      <c r="T48" s="175"/>
      <c r="U48" s="230" t="s">
        <v>1607</v>
      </c>
    </row>
    <row r="49" spans="1:21" ht="69.75" x14ac:dyDescent="0.45">
      <c r="A49" s="59">
        <f t="shared" si="0"/>
        <v>36</v>
      </c>
      <c r="B49" s="61" t="s">
        <v>1275</v>
      </c>
      <c r="C49" s="57" t="s">
        <v>430</v>
      </c>
      <c r="D49" s="53" t="s">
        <v>1277</v>
      </c>
      <c r="E49" s="54" t="s">
        <v>1276</v>
      </c>
      <c r="F49" s="188" t="s">
        <v>1314</v>
      </c>
      <c r="G49" s="53" t="s">
        <v>32</v>
      </c>
      <c r="H49" s="62">
        <v>1</v>
      </c>
      <c r="I49" s="55">
        <v>1</v>
      </c>
      <c r="J49" s="55">
        <v>1</v>
      </c>
      <c r="K49" s="54"/>
      <c r="L49" s="56"/>
      <c r="M49" s="54"/>
      <c r="N49" s="56"/>
      <c r="O49" s="56"/>
      <c r="P49" s="56" t="str">
        <f t="shared" si="1"/>
        <v>N/A</v>
      </c>
      <c r="Q49" s="53"/>
      <c r="R49" s="53"/>
      <c r="S49" s="62">
        <v>0</v>
      </c>
      <c r="T49" s="175"/>
      <c r="U49" s="230" t="s">
        <v>1607</v>
      </c>
    </row>
    <row r="50" spans="1:21" ht="69.75" x14ac:dyDescent="0.45">
      <c r="A50" s="59">
        <f t="shared" si="0"/>
        <v>37</v>
      </c>
      <c r="B50" s="61" t="s">
        <v>1303</v>
      </c>
      <c r="C50" s="57" t="s">
        <v>430</v>
      </c>
      <c r="D50" s="53" t="s">
        <v>1304</v>
      </c>
      <c r="E50" s="54" t="s">
        <v>1329</v>
      </c>
      <c r="F50" s="188" t="s">
        <v>731</v>
      </c>
      <c r="G50" s="53" t="s">
        <v>32</v>
      </c>
      <c r="H50" s="62">
        <v>2</v>
      </c>
      <c r="I50" s="55">
        <v>1</v>
      </c>
      <c r="J50" s="55">
        <v>1</v>
      </c>
      <c r="K50" s="54"/>
      <c r="L50" s="56"/>
      <c r="M50" s="54"/>
      <c r="N50" s="56"/>
      <c r="O50" s="56"/>
      <c r="P50" s="56" t="str">
        <f t="shared" si="1"/>
        <v>N/A</v>
      </c>
      <c r="Q50" s="53"/>
      <c r="R50" s="53"/>
      <c r="S50" s="62">
        <v>0</v>
      </c>
      <c r="T50" s="175"/>
      <c r="U50" s="230" t="s">
        <v>1607</v>
      </c>
    </row>
    <row r="51" spans="1:21" ht="46.5" x14ac:dyDescent="0.45">
      <c r="A51" s="59">
        <f t="shared" si="0"/>
        <v>38</v>
      </c>
      <c r="B51" s="61" t="s">
        <v>626</v>
      </c>
      <c r="C51" s="52" t="s">
        <v>627</v>
      </c>
      <c r="D51" s="53" t="s">
        <v>628</v>
      </c>
      <c r="E51" s="54" t="s">
        <v>1228</v>
      </c>
      <c r="F51" s="188"/>
      <c r="G51" s="53" t="s">
        <v>30</v>
      </c>
      <c r="H51" s="62">
        <v>2</v>
      </c>
      <c r="I51" s="55">
        <v>3</v>
      </c>
      <c r="J51" s="55">
        <v>3</v>
      </c>
      <c r="K51" s="54" t="s">
        <v>1109</v>
      </c>
      <c r="L51" s="55" t="s">
        <v>1124</v>
      </c>
      <c r="M51" s="54"/>
      <c r="N51" s="56"/>
      <c r="O51" s="56"/>
      <c r="P51" s="56" t="str">
        <f t="shared" si="1"/>
        <v>N/A</v>
      </c>
      <c r="Q51" s="53"/>
      <c r="R51" s="53" t="s">
        <v>1122</v>
      </c>
      <c r="S51" s="62">
        <v>1</v>
      </c>
      <c r="T51" s="175"/>
      <c r="U51" s="230" t="s">
        <v>1607</v>
      </c>
    </row>
    <row r="52" spans="1:21" ht="114" customHeight="1" x14ac:dyDescent="0.45">
      <c r="A52" s="59">
        <f t="shared" si="0"/>
        <v>39</v>
      </c>
      <c r="B52" s="61" t="s">
        <v>629</v>
      </c>
      <c r="C52" s="57" t="s">
        <v>627</v>
      </c>
      <c r="D52" s="53" t="s">
        <v>630</v>
      </c>
      <c r="E52" s="54" t="s">
        <v>1856</v>
      </c>
      <c r="F52" s="188" t="s">
        <v>631</v>
      </c>
      <c r="G52" s="53" t="s">
        <v>30</v>
      </c>
      <c r="H52" s="62">
        <v>3</v>
      </c>
      <c r="I52" s="55">
        <v>2</v>
      </c>
      <c r="J52" s="55">
        <v>2</v>
      </c>
      <c r="K52" s="54" t="s">
        <v>1979</v>
      </c>
      <c r="L52" s="189" t="s">
        <v>1368</v>
      </c>
      <c r="M52" s="54" t="s">
        <v>1980</v>
      </c>
      <c r="N52" s="56">
        <v>2</v>
      </c>
      <c r="O52" s="56">
        <v>1</v>
      </c>
      <c r="P52" s="56">
        <f t="shared" si="1"/>
        <v>2</v>
      </c>
      <c r="Q52" s="53"/>
      <c r="R52" s="53" t="s">
        <v>1122</v>
      </c>
      <c r="S52" s="62">
        <v>1</v>
      </c>
      <c r="T52" s="175"/>
      <c r="U52" s="230" t="s">
        <v>1607</v>
      </c>
    </row>
    <row r="53" spans="1:21" ht="139.5" customHeight="1" x14ac:dyDescent="0.45">
      <c r="A53" s="59">
        <f t="shared" si="0"/>
        <v>40</v>
      </c>
      <c r="B53" s="61" t="s">
        <v>632</v>
      </c>
      <c r="C53" s="57" t="s">
        <v>627</v>
      </c>
      <c r="D53" s="53" t="s">
        <v>633</v>
      </c>
      <c r="E53" s="54" t="s">
        <v>1857</v>
      </c>
      <c r="F53" s="188" t="s">
        <v>631</v>
      </c>
      <c r="G53" s="53" t="s">
        <v>30</v>
      </c>
      <c r="H53" s="62">
        <v>3</v>
      </c>
      <c r="I53" s="55">
        <v>2</v>
      </c>
      <c r="J53" s="55">
        <v>2</v>
      </c>
      <c r="K53" s="54" t="s">
        <v>1981</v>
      </c>
      <c r="L53" s="189" t="s">
        <v>1368</v>
      </c>
      <c r="M53" s="54" t="s">
        <v>1982</v>
      </c>
      <c r="N53" s="56">
        <v>2</v>
      </c>
      <c r="O53" s="56">
        <v>1</v>
      </c>
      <c r="P53" s="56">
        <f t="shared" si="1"/>
        <v>2</v>
      </c>
      <c r="Q53" s="53"/>
      <c r="R53" s="53" t="s">
        <v>1123</v>
      </c>
      <c r="S53" s="62">
        <v>1</v>
      </c>
      <c r="T53" s="175"/>
      <c r="U53" s="230" t="s">
        <v>1607</v>
      </c>
    </row>
    <row r="54" spans="1:21" ht="104.1" customHeight="1" x14ac:dyDescent="0.45">
      <c r="A54" s="59">
        <f t="shared" si="0"/>
        <v>41</v>
      </c>
      <c r="B54" s="61" t="s">
        <v>634</v>
      </c>
      <c r="C54" s="57" t="s">
        <v>627</v>
      </c>
      <c r="D54" s="53" t="s">
        <v>635</v>
      </c>
      <c r="E54" s="54" t="s">
        <v>1873</v>
      </c>
      <c r="F54" s="188" t="s">
        <v>1480</v>
      </c>
      <c r="G54" s="53" t="s">
        <v>30</v>
      </c>
      <c r="H54" s="62">
        <v>3</v>
      </c>
      <c r="I54" s="55">
        <v>2</v>
      </c>
      <c r="J54" s="55">
        <v>2</v>
      </c>
      <c r="K54" s="54" t="s">
        <v>1983</v>
      </c>
      <c r="L54" s="189" t="s">
        <v>1368</v>
      </c>
      <c r="M54" s="54" t="s">
        <v>1984</v>
      </c>
      <c r="N54" s="56">
        <v>2</v>
      </c>
      <c r="O54" s="56">
        <v>1</v>
      </c>
      <c r="P54" s="56">
        <f t="shared" si="1"/>
        <v>2</v>
      </c>
      <c r="Q54" s="53"/>
      <c r="R54" s="53" t="s">
        <v>1123</v>
      </c>
      <c r="S54" s="62">
        <v>1</v>
      </c>
      <c r="T54" s="175"/>
      <c r="U54" s="230" t="s">
        <v>1607</v>
      </c>
    </row>
    <row r="55" spans="1:21" ht="23.25" x14ac:dyDescent="0.45">
      <c r="A55" s="59">
        <f t="shared" si="0"/>
        <v>42</v>
      </c>
      <c r="B55" s="61" t="s">
        <v>636</v>
      </c>
      <c r="C55" s="57" t="s">
        <v>627</v>
      </c>
      <c r="D55" s="53" t="s">
        <v>637</v>
      </c>
      <c r="E55" s="54" t="s">
        <v>638</v>
      </c>
      <c r="F55" s="188"/>
      <c r="G55" s="53" t="s">
        <v>30</v>
      </c>
      <c r="H55" s="62">
        <v>3</v>
      </c>
      <c r="I55" s="55">
        <v>3</v>
      </c>
      <c r="J55" s="55">
        <v>3</v>
      </c>
      <c r="K55" s="54" t="s">
        <v>639</v>
      </c>
      <c r="L55" s="55" t="s">
        <v>1124</v>
      </c>
      <c r="M55" s="54"/>
      <c r="N55" s="56"/>
      <c r="O55" s="56"/>
      <c r="P55" s="56" t="str">
        <f t="shared" si="1"/>
        <v>N/A</v>
      </c>
      <c r="Q55" s="53"/>
      <c r="R55" s="53" t="s">
        <v>1123</v>
      </c>
      <c r="S55" s="62">
        <v>1</v>
      </c>
      <c r="T55" s="175"/>
      <c r="U55" s="230" t="s">
        <v>1607</v>
      </c>
    </row>
    <row r="56" spans="1:21" ht="46.5" x14ac:dyDescent="0.45">
      <c r="A56" s="59">
        <f t="shared" si="0"/>
        <v>43</v>
      </c>
      <c r="B56" s="61" t="s">
        <v>640</v>
      </c>
      <c r="C56" s="57" t="s">
        <v>627</v>
      </c>
      <c r="D56" s="53" t="s">
        <v>641</v>
      </c>
      <c r="E56" s="54" t="s">
        <v>642</v>
      </c>
      <c r="F56" s="188"/>
      <c r="G56" s="53" t="s">
        <v>30</v>
      </c>
      <c r="H56" s="62">
        <v>4</v>
      </c>
      <c r="I56" s="55">
        <v>3</v>
      </c>
      <c r="J56" s="55">
        <v>3</v>
      </c>
      <c r="K56" s="54" t="s">
        <v>643</v>
      </c>
      <c r="L56" s="55" t="s">
        <v>1124</v>
      </c>
      <c r="M56" s="54"/>
      <c r="N56" s="56"/>
      <c r="O56" s="56"/>
      <c r="P56" s="56" t="str">
        <f t="shared" si="1"/>
        <v>N/A</v>
      </c>
      <c r="Q56" s="53"/>
      <c r="R56" s="53" t="s">
        <v>1123</v>
      </c>
      <c r="S56" s="62">
        <v>1</v>
      </c>
      <c r="T56" s="175"/>
      <c r="U56" s="230" t="s">
        <v>1607</v>
      </c>
    </row>
    <row r="57" spans="1:21" ht="58.15" x14ac:dyDescent="0.45">
      <c r="A57" s="59">
        <f t="shared" si="0"/>
        <v>44</v>
      </c>
      <c r="B57" s="61" t="s">
        <v>644</v>
      </c>
      <c r="C57" s="57" t="s">
        <v>627</v>
      </c>
      <c r="D57" s="53" t="s">
        <v>645</v>
      </c>
      <c r="E57" s="54" t="s">
        <v>646</v>
      </c>
      <c r="F57" s="188"/>
      <c r="G57" s="53" t="s">
        <v>30</v>
      </c>
      <c r="H57" s="62">
        <v>3</v>
      </c>
      <c r="I57" s="55">
        <v>3</v>
      </c>
      <c r="J57" s="55">
        <v>3</v>
      </c>
      <c r="K57" s="54" t="s">
        <v>647</v>
      </c>
      <c r="L57" s="55" t="s">
        <v>1124</v>
      </c>
      <c r="M57" s="54"/>
      <c r="N57" s="56"/>
      <c r="O57" s="56"/>
      <c r="P57" s="56" t="str">
        <f t="shared" si="1"/>
        <v>N/A</v>
      </c>
      <c r="Q57" s="53"/>
      <c r="R57" s="53" t="s">
        <v>1123</v>
      </c>
      <c r="S57" s="62">
        <v>1</v>
      </c>
      <c r="T57" s="175"/>
      <c r="U57" s="230" t="s">
        <v>1607</v>
      </c>
    </row>
    <row r="58" spans="1:21" ht="69.75" x14ac:dyDescent="0.45">
      <c r="A58" s="59">
        <f t="shared" si="0"/>
        <v>45</v>
      </c>
      <c r="B58" s="61" t="s">
        <v>648</v>
      </c>
      <c r="C58" s="57" t="s">
        <v>627</v>
      </c>
      <c r="D58" s="53" t="s">
        <v>649</v>
      </c>
      <c r="E58" s="54" t="s">
        <v>1849</v>
      </c>
      <c r="F58" s="188"/>
      <c r="G58" s="53" t="s">
        <v>30</v>
      </c>
      <c r="H58" s="62">
        <v>1</v>
      </c>
      <c r="I58" s="55">
        <v>3</v>
      </c>
      <c r="J58" s="55">
        <v>3</v>
      </c>
      <c r="K58" s="54" t="s">
        <v>650</v>
      </c>
      <c r="L58" s="55" t="s">
        <v>1124</v>
      </c>
      <c r="M58" s="54"/>
      <c r="N58" s="56"/>
      <c r="O58" s="56"/>
      <c r="P58" s="56" t="str">
        <f t="shared" si="1"/>
        <v>N/A</v>
      </c>
      <c r="Q58" s="53"/>
      <c r="R58" s="53" t="s">
        <v>1123</v>
      </c>
      <c r="S58" s="62">
        <v>1</v>
      </c>
      <c r="T58" s="175"/>
      <c r="U58" s="230" t="s">
        <v>1607</v>
      </c>
    </row>
    <row r="59" spans="1:21" ht="81.400000000000006" x14ac:dyDescent="0.45">
      <c r="A59" s="59">
        <f t="shared" si="0"/>
        <v>46</v>
      </c>
      <c r="B59" s="61" t="s">
        <v>651</v>
      </c>
      <c r="C59" s="52" t="s">
        <v>627</v>
      </c>
      <c r="D59" s="53" t="s">
        <v>652</v>
      </c>
      <c r="E59" s="54" t="s">
        <v>653</v>
      </c>
      <c r="F59" s="188" t="s">
        <v>573</v>
      </c>
      <c r="G59" s="53" t="s">
        <v>30</v>
      </c>
      <c r="H59" s="62">
        <v>1</v>
      </c>
      <c r="I59" s="55">
        <v>2</v>
      </c>
      <c r="J59" s="55">
        <v>2</v>
      </c>
      <c r="K59" s="54" t="s">
        <v>1125</v>
      </c>
      <c r="L59" s="189" t="s">
        <v>1368</v>
      </c>
      <c r="M59" s="54" t="s">
        <v>1126</v>
      </c>
      <c r="N59" s="56">
        <v>2</v>
      </c>
      <c r="O59" s="56">
        <v>2</v>
      </c>
      <c r="P59" s="56">
        <f t="shared" si="1"/>
        <v>4</v>
      </c>
      <c r="Q59" s="53"/>
      <c r="R59" s="53" t="s">
        <v>1123</v>
      </c>
      <c r="S59" s="62">
        <v>1</v>
      </c>
      <c r="T59" s="175"/>
      <c r="U59" s="230" t="s">
        <v>1607</v>
      </c>
    </row>
    <row r="60" spans="1:21" ht="34.9" x14ac:dyDescent="0.45">
      <c r="A60" s="59">
        <f t="shared" si="0"/>
        <v>47</v>
      </c>
      <c r="B60" s="61" t="s">
        <v>654</v>
      </c>
      <c r="C60" s="57" t="s">
        <v>627</v>
      </c>
      <c r="D60" s="53" t="s">
        <v>655</v>
      </c>
      <c r="E60" s="54" t="s">
        <v>1330</v>
      </c>
      <c r="F60" s="188" t="s">
        <v>1481</v>
      </c>
      <c r="G60" s="53" t="s">
        <v>30</v>
      </c>
      <c r="H60" s="62">
        <v>2</v>
      </c>
      <c r="I60" s="55">
        <v>3</v>
      </c>
      <c r="J60" s="55">
        <v>3</v>
      </c>
      <c r="K60" s="54" t="s">
        <v>656</v>
      </c>
      <c r="L60" s="55" t="s">
        <v>1124</v>
      </c>
      <c r="M60" s="54"/>
      <c r="N60" s="56"/>
      <c r="O60" s="56"/>
      <c r="P60" s="56" t="str">
        <f t="shared" si="1"/>
        <v>N/A</v>
      </c>
      <c r="Q60" s="53"/>
      <c r="R60" s="53" t="s">
        <v>1123</v>
      </c>
      <c r="S60" s="62">
        <v>1</v>
      </c>
      <c r="T60" s="175"/>
      <c r="U60" s="230" t="s">
        <v>1607</v>
      </c>
    </row>
    <row r="61" spans="1:21" ht="46.5" x14ac:dyDescent="0.45">
      <c r="A61" s="59">
        <f t="shared" si="0"/>
        <v>48</v>
      </c>
      <c r="B61" s="61" t="s">
        <v>657</v>
      </c>
      <c r="C61" s="57" t="s">
        <v>627</v>
      </c>
      <c r="D61" s="53" t="s">
        <v>658</v>
      </c>
      <c r="E61" s="54" t="s">
        <v>659</v>
      </c>
      <c r="F61" s="188"/>
      <c r="G61" s="53" t="s">
        <v>30</v>
      </c>
      <c r="H61" s="62">
        <v>2</v>
      </c>
      <c r="I61" s="55">
        <v>3</v>
      </c>
      <c r="J61" s="55">
        <v>3</v>
      </c>
      <c r="K61" s="54" t="s">
        <v>660</v>
      </c>
      <c r="L61" s="55" t="s">
        <v>1124</v>
      </c>
      <c r="M61" s="54"/>
      <c r="N61" s="56"/>
      <c r="O61" s="56"/>
      <c r="P61" s="56" t="str">
        <f t="shared" si="1"/>
        <v>N/A</v>
      </c>
      <c r="Q61" s="53"/>
      <c r="R61" s="53" t="s">
        <v>1123</v>
      </c>
      <c r="S61" s="62">
        <v>1</v>
      </c>
      <c r="T61" s="175"/>
      <c r="U61" s="230" t="s">
        <v>1607</v>
      </c>
    </row>
    <row r="62" spans="1:21" ht="34.9" x14ac:dyDescent="0.45">
      <c r="A62" s="59">
        <f t="shared" si="0"/>
        <v>49</v>
      </c>
      <c r="B62" s="61" t="s">
        <v>661</v>
      </c>
      <c r="C62" s="57" t="s">
        <v>627</v>
      </c>
      <c r="D62" s="53" t="s">
        <v>1854</v>
      </c>
      <c r="E62" s="54" t="s">
        <v>1855</v>
      </c>
      <c r="F62" s="188"/>
      <c r="G62" s="53" t="s">
        <v>30</v>
      </c>
      <c r="H62" s="62">
        <v>3</v>
      </c>
      <c r="I62" s="55">
        <v>3</v>
      </c>
      <c r="J62" s="55">
        <v>3</v>
      </c>
      <c r="K62" s="54" t="s">
        <v>660</v>
      </c>
      <c r="L62" s="55" t="s">
        <v>1124</v>
      </c>
      <c r="M62" s="54"/>
      <c r="N62" s="56"/>
      <c r="O62" s="56"/>
      <c r="P62" s="56" t="str">
        <f t="shared" si="1"/>
        <v>N/A</v>
      </c>
      <c r="Q62" s="53"/>
      <c r="R62" s="53" t="s">
        <v>1123</v>
      </c>
      <c r="S62" s="62">
        <v>1</v>
      </c>
      <c r="T62" s="175"/>
      <c r="U62" s="230" t="s">
        <v>1607</v>
      </c>
    </row>
    <row r="63" spans="1:21" ht="93" x14ac:dyDescent="0.45">
      <c r="A63" s="59">
        <f t="shared" si="0"/>
        <v>50</v>
      </c>
      <c r="B63" s="61" t="s">
        <v>663</v>
      </c>
      <c r="C63" s="57" t="s">
        <v>627</v>
      </c>
      <c r="D63" s="53" t="s">
        <v>1235</v>
      </c>
      <c r="E63" s="54" t="s">
        <v>1236</v>
      </c>
      <c r="F63" s="188" t="s">
        <v>1322</v>
      </c>
      <c r="G63" s="53" t="s">
        <v>30</v>
      </c>
      <c r="H63" s="62">
        <v>2</v>
      </c>
      <c r="I63" s="55">
        <v>3</v>
      </c>
      <c r="J63" s="55">
        <v>3</v>
      </c>
      <c r="K63" s="54" t="s">
        <v>662</v>
      </c>
      <c r="L63" s="55" t="s">
        <v>1124</v>
      </c>
      <c r="M63" s="54"/>
      <c r="N63" s="56"/>
      <c r="O63" s="56"/>
      <c r="P63" s="56" t="str">
        <f t="shared" si="1"/>
        <v>N/A</v>
      </c>
      <c r="Q63" s="53"/>
      <c r="R63" s="53" t="s">
        <v>1123</v>
      </c>
      <c r="S63" s="62">
        <v>1</v>
      </c>
      <c r="T63" s="175"/>
      <c r="U63" s="230" t="s">
        <v>1607</v>
      </c>
    </row>
    <row r="64" spans="1:21" ht="34.9" x14ac:dyDescent="0.45">
      <c r="A64" s="59">
        <f t="shared" si="0"/>
        <v>51</v>
      </c>
      <c r="B64" s="61" t="s">
        <v>665</v>
      </c>
      <c r="C64" s="52" t="s">
        <v>627</v>
      </c>
      <c r="D64" s="53" t="s">
        <v>664</v>
      </c>
      <c r="E64" s="54" t="s">
        <v>1331</v>
      </c>
      <c r="F64" s="188"/>
      <c r="G64" s="53" t="s">
        <v>30</v>
      </c>
      <c r="H64" s="62">
        <v>2</v>
      </c>
      <c r="I64" s="55">
        <v>3</v>
      </c>
      <c r="J64" s="55">
        <v>3</v>
      </c>
      <c r="K64" s="54" t="s">
        <v>1127</v>
      </c>
      <c r="L64" s="55" t="s">
        <v>1124</v>
      </c>
      <c r="M64" s="54"/>
      <c r="N64" s="56"/>
      <c r="O64" s="56"/>
      <c r="P64" s="56" t="str">
        <f t="shared" si="1"/>
        <v>N/A</v>
      </c>
      <c r="Q64" s="53"/>
      <c r="R64" s="53" t="s">
        <v>1123</v>
      </c>
      <c r="S64" s="62">
        <v>1</v>
      </c>
      <c r="T64" s="175"/>
      <c r="U64" s="230" t="s">
        <v>1607</v>
      </c>
    </row>
    <row r="65" spans="1:21" ht="46.5" x14ac:dyDescent="0.45">
      <c r="A65" s="59">
        <f t="shared" si="0"/>
        <v>52</v>
      </c>
      <c r="B65" s="61" t="s">
        <v>1853</v>
      </c>
      <c r="C65" s="57" t="s">
        <v>627</v>
      </c>
      <c r="D65" s="53" t="s">
        <v>666</v>
      </c>
      <c r="E65" s="54" t="s">
        <v>667</v>
      </c>
      <c r="F65" s="188" t="s">
        <v>1482</v>
      </c>
      <c r="G65" s="53" t="s">
        <v>30</v>
      </c>
      <c r="H65" s="62">
        <v>3</v>
      </c>
      <c r="I65" s="55">
        <v>3</v>
      </c>
      <c r="J65" s="55">
        <v>3</v>
      </c>
      <c r="K65" s="54" t="s">
        <v>668</v>
      </c>
      <c r="L65" s="55" t="s">
        <v>1124</v>
      </c>
      <c r="M65" s="54"/>
      <c r="N65" s="56"/>
      <c r="O65" s="56"/>
      <c r="P65" s="56" t="str">
        <f t="shared" si="1"/>
        <v>N/A</v>
      </c>
      <c r="Q65" s="53"/>
      <c r="R65" s="53" t="s">
        <v>1123</v>
      </c>
      <c r="S65" s="62">
        <v>1</v>
      </c>
      <c r="T65" s="175"/>
      <c r="U65" s="230" t="s">
        <v>1607</v>
      </c>
    </row>
    <row r="66" spans="1:21" ht="116.25" x14ac:dyDescent="0.45">
      <c r="A66" s="59">
        <f t="shared" si="0"/>
        <v>53</v>
      </c>
      <c r="B66" s="61" t="s">
        <v>669</v>
      </c>
      <c r="C66" s="57" t="s">
        <v>627</v>
      </c>
      <c r="D66" s="53" t="s">
        <v>670</v>
      </c>
      <c r="E66" s="54" t="s">
        <v>1333</v>
      </c>
      <c r="F66" s="188" t="s">
        <v>1332</v>
      </c>
      <c r="G66" s="53" t="s">
        <v>30</v>
      </c>
      <c r="H66" s="62">
        <v>1</v>
      </c>
      <c r="I66" s="55">
        <v>3</v>
      </c>
      <c r="J66" s="55">
        <v>3</v>
      </c>
      <c r="K66" s="54" t="s">
        <v>671</v>
      </c>
      <c r="L66" s="55" t="s">
        <v>1124</v>
      </c>
      <c r="M66" s="54"/>
      <c r="N66" s="56"/>
      <c r="O66" s="56"/>
      <c r="P66" s="56" t="str">
        <f t="shared" si="1"/>
        <v>N/A</v>
      </c>
      <c r="Q66" s="53"/>
      <c r="R66" s="53" t="s">
        <v>1123</v>
      </c>
      <c r="S66" s="62">
        <v>1</v>
      </c>
      <c r="T66" s="175"/>
      <c r="U66" s="230" t="s">
        <v>1607</v>
      </c>
    </row>
    <row r="67" spans="1:21" ht="69.75" x14ac:dyDescent="0.45">
      <c r="A67" s="59">
        <f t="shared" si="0"/>
        <v>54</v>
      </c>
      <c r="B67" s="61" t="s">
        <v>672</v>
      </c>
      <c r="C67" s="57" t="s">
        <v>627</v>
      </c>
      <c r="D67" s="53" t="s">
        <v>673</v>
      </c>
      <c r="E67" s="54" t="s">
        <v>674</v>
      </c>
      <c r="F67" s="188" t="s">
        <v>1332</v>
      </c>
      <c r="G67" s="53" t="s">
        <v>30</v>
      </c>
      <c r="H67" s="62">
        <v>1</v>
      </c>
      <c r="I67" s="55">
        <v>3</v>
      </c>
      <c r="J67" s="55">
        <v>3</v>
      </c>
      <c r="K67" s="54" t="s">
        <v>675</v>
      </c>
      <c r="L67" s="55" t="s">
        <v>1124</v>
      </c>
      <c r="M67" s="54"/>
      <c r="N67" s="56"/>
      <c r="O67" s="56"/>
      <c r="P67" s="56" t="str">
        <f t="shared" si="1"/>
        <v>N/A</v>
      </c>
      <c r="Q67" s="53"/>
      <c r="R67" s="53" t="s">
        <v>1123</v>
      </c>
      <c r="S67" s="62">
        <v>1</v>
      </c>
      <c r="T67" s="175"/>
      <c r="U67" s="230" t="s">
        <v>1607</v>
      </c>
    </row>
    <row r="68" spans="1:21" ht="58.15" x14ac:dyDescent="0.45">
      <c r="A68" s="59">
        <f t="shared" si="0"/>
        <v>55</v>
      </c>
      <c r="B68" s="61" t="s">
        <v>676</v>
      </c>
      <c r="C68" s="57" t="s">
        <v>627</v>
      </c>
      <c r="D68" s="53" t="s">
        <v>677</v>
      </c>
      <c r="E68" s="54" t="s">
        <v>678</v>
      </c>
      <c r="F68" s="188" t="s">
        <v>1332</v>
      </c>
      <c r="G68" s="53" t="s">
        <v>30</v>
      </c>
      <c r="H68" s="62">
        <v>2</v>
      </c>
      <c r="I68" s="55">
        <v>3</v>
      </c>
      <c r="J68" s="55">
        <v>3</v>
      </c>
      <c r="K68" s="54" t="s">
        <v>679</v>
      </c>
      <c r="L68" s="55" t="s">
        <v>1124</v>
      </c>
      <c r="M68" s="54"/>
      <c r="N68" s="56"/>
      <c r="O68" s="56"/>
      <c r="P68" s="56" t="str">
        <f t="shared" si="1"/>
        <v>N/A</v>
      </c>
      <c r="Q68" s="53"/>
      <c r="R68" s="53" t="s">
        <v>1123</v>
      </c>
      <c r="S68" s="62">
        <v>1</v>
      </c>
      <c r="T68" s="175"/>
      <c r="U68" s="230" t="s">
        <v>1607</v>
      </c>
    </row>
    <row r="69" spans="1:21" ht="58.15" x14ac:dyDescent="0.45">
      <c r="A69" s="59">
        <f t="shared" si="0"/>
        <v>56</v>
      </c>
      <c r="B69" s="61" t="s">
        <v>680</v>
      </c>
      <c r="C69" s="57" t="s">
        <v>627</v>
      </c>
      <c r="D69" s="53" t="s">
        <v>681</v>
      </c>
      <c r="E69" s="54" t="s">
        <v>682</v>
      </c>
      <c r="F69" s="188" t="s">
        <v>1332</v>
      </c>
      <c r="G69" s="53" t="s">
        <v>30</v>
      </c>
      <c r="H69" s="62">
        <v>3</v>
      </c>
      <c r="I69" s="55">
        <v>3</v>
      </c>
      <c r="J69" s="55">
        <v>3</v>
      </c>
      <c r="K69" s="54" t="s">
        <v>643</v>
      </c>
      <c r="L69" s="55" t="s">
        <v>1124</v>
      </c>
      <c r="M69" s="54"/>
      <c r="N69" s="56"/>
      <c r="O69" s="56"/>
      <c r="P69" s="56" t="str">
        <f t="shared" si="1"/>
        <v>N/A</v>
      </c>
      <c r="Q69" s="53"/>
      <c r="R69" s="53" t="s">
        <v>1123</v>
      </c>
      <c r="S69" s="62">
        <v>1</v>
      </c>
      <c r="T69" s="175"/>
      <c r="U69" s="230" t="s">
        <v>1607</v>
      </c>
    </row>
    <row r="70" spans="1:21" ht="58.15" x14ac:dyDescent="0.45">
      <c r="A70" s="59">
        <f t="shared" si="0"/>
        <v>57</v>
      </c>
      <c r="B70" s="61" t="s">
        <v>683</v>
      </c>
      <c r="C70" s="57" t="s">
        <v>627</v>
      </c>
      <c r="D70" s="53" t="s">
        <v>684</v>
      </c>
      <c r="E70" s="54" t="s">
        <v>685</v>
      </c>
      <c r="F70" s="188" t="s">
        <v>1483</v>
      </c>
      <c r="G70" s="53" t="s">
        <v>560</v>
      </c>
      <c r="H70" s="62">
        <v>1</v>
      </c>
      <c r="I70" s="55">
        <v>1</v>
      </c>
      <c r="J70" s="55">
        <v>1</v>
      </c>
      <c r="K70" s="237"/>
      <c r="L70" s="55"/>
      <c r="M70" s="54"/>
      <c r="N70" s="56"/>
      <c r="O70" s="56"/>
      <c r="P70" s="56" t="str">
        <f t="shared" si="1"/>
        <v>N/A</v>
      </c>
      <c r="Q70" s="53"/>
      <c r="R70" s="53" t="s">
        <v>1123</v>
      </c>
      <c r="S70" s="62">
        <v>1</v>
      </c>
      <c r="T70" s="175"/>
      <c r="U70" s="230" t="s">
        <v>1607</v>
      </c>
    </row>
    <row r="71" spans="1:21" ht="104.65" x14ac:dyDescent="0.45">
      <c r="A71" s="59">
        <f t="shared" si="0"/>
        <v>58</v>
      </c>
      <c r="B71" s="61" t="s">
        <v>686</v>
      </c>
      <c r="C71" s="57" t="s">
        <v>627</v>
      </c>
      <c r="D71" s="53" t="s">
        <v>687</v>
      </c>
      <c r="E71" s="54" t="s">
        <v>688</v>
      </c>
      <c r="F71" s="188" t="s">
        <v>1334</v>
      </c>
      <c r="G71" s="53" t="s">
        <v>560</v>
      </c>
      <c r="H71" s="62">
        <v>3</v>
      </c>
      <c r="I71" s="55">
        <v>3</v>
      </c>
      <c r="J71" s="55">
        <v>3</v>
      </c>
      <c r="K71" s="54" t="s">
        <v>1128</v>
      </c>
      <c r="L71" s="55" t="s">
        <v>1124</v>
      </c>
      <c r="M71" s="54"/>
      <c r="N71" s="56"/>
      <c r="O71" s="56"/>
      <c r="P71" s="56" t="str">
        <f t="shared" si="1"/>
        <v>N/A</v>
      </c>
      <c r="Q71" s="53"/>
      <c r="R71" s="53" t="s">
        <v>1123</v>
      </c>
      <c r="S71" s="62">
        <v>1</v>
      </c>
      <c r="T71" s="175"/>
      <c r="U71" s="230" t="s">
        <v>1607</v>
      </c>
    </row>
    <row r="72" spans="1:21" ht="46.5" x14ac:dyDescent="0.45">
      <c r="A72" s="59">
        <f t="shared" si="0"/>
        <v>59</v>
      </c>
      <c r="B72" s="61" t="s">
        <v>689</v>
      </c>
      <c r="C72" s="57" t="s">
        <v>627</v>
      </c>
      <c r="D72" s="53" t="s">
        <v>1874</v>
      </c>
      <c r="E72" s="54" t="s">
        <v>690</v>
      </c>
      <c r="F72" s="188" t="s">
        <v>1484</v>
      </c>
      <c r="G72" s="53" t="s">
        <v>30</v>
      </c>
      <c r="H72" s="62">
        <v>1</v>
      </c>
      <c r="I72" s="55">
        <v>3</v>
      </c>
      <c r="J72" s="55">
        <v>3</v>
      </c>
      <c r="K72" s="54" t="s">
        <v>691</v>
      </c>
      <c r="L72" s="55" t="s">
        <v>1124</v>
      </c>
      <c r="M72" s="54"/>
      <c r="N72" s="56"/>
      <c r="O72" s="56"/>
      <c r="P72" s="56" t="str">
        <f t="shared" si="1"/>
        <v>N/A</v>
      </c>
      <c r="Q72" s="53"/>
      <c r="R72" s="53" t="s">
        <v>1123</v>
      </c>
      <c r="S72" s="62">
        <v>1</v>
      </c>
      <c r="T72" s="175"/>
      <c r="U72" s="230" t="s">
        <v>1607</v>
      </c>
    </row>
    <row r="73" spans="1:21" ht="186" x14ac:dyDescent="0.45">
      <c r="A73" s="59">
        <f t="shared" si="0"/>
        <v>60</v>
      </c>
      <c r="B73" s="61" t="s">
        <v>692</v>
      </c>
      <c r="C73" s="57" t="s">
        <v>627</v>
      </c>
      <c r="D73" s="53" t="s">
        <v>693</v>
      </c>
      <c r="E73" s="54" t="s">
        <v>1885</v>
      </c>
      <c r="F73" s="188" t="s">
        <v>1485</v>
      </c>
      <c r="G73" s="53" t="s">
        <v>30</v>
      </c>
      <c r="H73" s="62">
        <v>2</v>
      </c>
      <c r="I73" s="55">
        <v>2</v>
      </c>
      <c r="J73" s="55">
        <v>2</v>
      </c>
      <c r="K73" s="54" t="s">
        <v>1130</v>
      </c>
      <c r="L73" s="189" t="s">
        <v>1368</v>
      </c>
      <c r="M73" s="54" t="s">
        <v>1129</v>
      </c>
      <c r="N73" s="56">
        <v>3</v>
      </c>
      <c r="O73" s="56">
        <v>1</v>
      </c>
      <c r="P73" s="56">
        <f t="shared" si="1"/>
        <v>3</v>
      </c>
      <c r="Q73" s="53"/>
      <c r="R73" s="53" t="s">
        <v>1123</v>
      </c>
      <c r="S73" s="62">
        <v>1</v>
      </c>
      <c r="T73" s="175"/>
      <c r="U73" s="230" t="s">
        <v>1607</v>
      </c>
    </row>
    <row r="74" spans="1:21" ht="127.9" x14ac:dyDescent="0.45">
      <c r="A74" s="59">
        <f t="shared" si="0"/>
        <v>61</v>
      </c>
      <c r="B74" s="61" t="s">
        <v>694</v>
      </c>
      <c r="C74" s="57" t="s">
        <v>627</v>
      </c>
      <c r="D74" s="53" t="s">
        <v>695</v>
      </c>
      <c r="E74" s="54" t="s">
        <v>696</v>
      </c>
      <c r="F74" s="188"/>
      <c r="G74" s="53" t="s">
        <v>30</v>
      </c>
      <c r="H74" s="62">
        <v>3</v>
      </c>
      <c r="I74" s="55">
        <v>3</v>
      </c>
      <c r="J74" s="55">
        <v>3</v>
      </c>
      <c r="K74" s="54" t="s">
        <v>1131</v>
      </c>
      <c r="L74" s="55" t="s">
        <v>1124</v>
      </c>
      <c r="M74" s="54"/>
      <c r="N74" s="56"/>
      <c r="O74" s="56"/>
      <c r="P74" s="56" t="str">
        <f t="shared" si="1"/>
        <v>N/A</v>
      </c>
      <c r="Q74" s="53"/>
      <c r="R74" s="53" t="s">
        <v>1123</v>
      </c>
      <c r="S74" s="62">
        <v>1</v>
      </c>
      <c r="T74" s="175"/>
      <c r="U74" s="230" t="s">
        <v>1607</v>
      </c>
    </row>
    <row r="75" spans="1:21" ht="58.15" x14ac:dyDescent="0.45">
      <c r="A75" s="59">
        <f t="shared" si="0"/>
        <v>62</v>
      </c>
      <c r="B75" s="61" t="s">
        <v>697</v>
      </c>
      <c r="C75" s="57" t="s">
        <v>627</v>
      </c>
      <c r="D75" s="53" t="s">
        <v>698</v>
      </c>
      <c r="E75" s="54" t="s">
        <v>699</v>
      </c>
      <c r="F75" s="188"/>
      <c r="G75" s="53" t="s">
        <v>30</v>
      </c>
      <c r="H75" s="62">
        <v>3</v>
      </c>
      <c r="I75" s="55">
        <v>2</v>
      </c>
      <c r="J75" s="55">
        <v>2</v>
      </c>
      <c r="K75" s="54" t="s">
        <v>2001</v>
      </c>
      <c r="L75" s="189" t="s">
        <v>1368</v>
      </c>
      <c r="M75" s="54" t="s">
        <v>2002</v>
      </c>
      <c r="N75" s="56">
        <v>2</v>
      </c>
      <c r="O75" s="56">
        <v>3</v>
      </c>
      <c r="P75" s="56">
        <f t="shared" si="1"/>
        <v>6</v>
      </c>
      <c r="Q75" s="53"/>
      <c r="R75" s="53" t="s">
        <v>1123</v>
      </c>
      <c r="S75" s="62">
        <v>1</v>
      </c>
      <c r="T75" s="175"/>
      <c r="U75" s="230" t="s">
        <v>1607</v>
      </c>
    </row>
    <row r="76" spans="1:21" ht="81.400000000000006" x14ac:dyDescent="0.45">
      <c r="A76" s="59">
        <f t="shared" si="0"/>
        <v>63</v>
      </c>
      <c r="B76" s="61" t="s">
        <v>700</v>
      </c>
      <c r="C76" s="57" t="s">
        <v>627</v>
      </c>
      <c r="D76" s="53" t="s">
        <v>701</v>
      </c>
      <c r="E76" s="54" t="s">
        <v>702</v>
      </c>
      <c r="F76" s="188"/>
      <c r="G76" s="53" t="s">
        <v>30</v>
      </c>
      <c r="H76" s="62">
        <v>3</v>
      </c>
      <c r="I76" s="55">
        <v>1</v>
      </c>
      <c r="J76" s="55">
        <v>2</v>
      </c>
      <c r="K76" s="54" t="s">
        <v>703</v>
      </c>
      <c r="L76" s="189" t="s">
        <v>1368</v>
      </c>
      <c r="M76" s="54" t="s">
        <v>1852</v>
      </c>
      <c r="N76" s="56">
        <v>2</v>
      </c>
      <c r="O76" s="56">
        <v>1</v>
      </c>
      <c r="P76" s="56">
        <f t="shared" si="1"/>
        <v>2</v>
      </c>
      <c r="Q76" s="53"/>
      <c r="R76" s="53"/>
      <c r="S76" s="62">
        <v>1</v>
      </c>
      <c r="T76" s="175"/>
      <c r="U76" s="230" t="s">
        <v>1607</v>
      </c>
    </row>
    <row r="77" spans="1:21" ht="81.400000000000006" x14ac:dyDescent="0.45">
      <c r="A77" s="59">
        <f t="shared" si="0"/>
        <v>64</v>
      </c>
      <c r="B77" s="61" t="s">
        <v>1884</v>
      </c>
      <c r="C77" s="57" t="s">
        <v>627</v>
      </c>
      <c r="D77" s="53" t="s">
        <v>1883</v>
      </c>
      <c r="E77" s="54" t="s">
        <v>1886</v>
      </c>
      <c r="F77" s="188"/>
      <c r="G77" s="53" t="s">
        <v>28</v>
      </c>
      <c r="H77" s="62">
        <v>3</v>
      </c>
      <c r="I77" s="55">
        <v>1</v>
      </c>
      <c r="J77" s="55">
        <v>1</v>
      </c>
      <c r="K77" s="54"/>
      <c r="L77" s="189"/>
      <c r="M77" s="54"/>
      <c r="N77" s="56"/>
      <c r="O77" s="56"/>
      <c r="P77" s="56" t="str">
        <f t="shared" si="1"/>
        <v>N/A</v>
      </c>
      <c r="Q77" s="53"/>
      <c r="R77" s="53"/>
      <c r="S77" s="62">
        <v>0</v>
      </c>
      <c r="T77" s="175"/>
      <c r="U77" s="230" t="s">
        <v>1607</v>
      </c>
    </row>
    <row r="78" spans="1:21" ht="139.5" x14ac:dyDescent="0.45">
      <c r="A78" s="59">
        <f t="shared" ref="A78:A141" si="2">ROW(A78)-ROW($A$13)</f>
        <v>65</v>
      </c>
      <c r="B78" s="61" t="s">
        <v>704</v>
      </c>
      <c r="C78" s="57" t="s">
        <v>627</v>
      </c>
      <c r="D78" s="53" t="s">
        <v>1876</v>
      </c>
      <c r="E78" s="54" t="s">
        <v>1878</v>
      </c>
      <c r="F78" s="188" t="s">
        <v>1335</v>
      </c>
      <c r="G78" s="53" t="s">
        <v>30</v>
      </c>
      <c r="H78" s="62">
        <v>1</v>
      </c>
      <c r="I78" s="55">
        <v>2</v>
      </c>
      <c r="J78" s="55">
        <v>2</v>
      </c>
      <c r="K78" s="54" t="s">
        <v>1133</v>
      </c>
      <c r="L78" s="189" t="s">
        <v>1368</v>
      </c>
      <c r="M78" s="54" t="s">
        <v>1134</v>
      </c>
      <c r="N78" s="56">
        <v>1</v>
      </c>
      <c r="O78" s="56">
        <v>1</v>
      </c>
      <c r="P78" s="56">
        <f t="shared" ref="P78:P141" si="3">IF(OR(I78=3,ISBLANK(M78)),"N/A",IF(N78*O78=0,"?",N78*O78))</f>
        <v>1</v>
      </c>
      <c r="Q78" s="53"/>
      <c r="R78" s="53"/>
      <c r="S78" s="62">
        <v>0</v>
      </c>
      <c r="T78" s="175"/>
      <c r="U78" s="230" t="s">
        <v>1607</v>
      </c>
    </row>
    <row r="79" spans="1:21" ht="23.25" x14ac:dyDescent="0.45">
      <c r="A79" s="59">
        <f t="shared" si="2"/>
        <v>66</v>
      </c>
      <c r="B79" s="61" t="s">
        <v>1877</v>
      </c>
      <c r="C79" s="57" t="s">
        <v>627</v>
      </c>
      <c r="D79" s="53" t="s">
        <v>705</v>
      </c>
      <c r="E79" s="54" t="s">
        <v>1875</v>
      </c>
      <c r="F79" s="188"/>
      <c r="G79" s="53" t="s">
        <v>30</v>
      </c>
      <c r="H79" s="62">
        <v>2</v>
      </c>
      <c r="I79" s="55">
        <v>3</v>
      </c>
      <c r="J79" s="55">
        <v>3</v>
      </c>
      <c r="K79" s="54" t="s">
        <v>706</v>
      </c>
      <c r="L79" s="55" t="s">
        <v>1124</v>
      </c>
      <c r="M79" s="54"/>
      <c r="N79" s="56"/>
      <c r="O79" s="56"/>
      <c r="P79" s="56" t="str">
        <f t="shared" si="3"/>
        <v>N/A</v>
      </c>
      <c r="Q79" s="53"/>
      <c r="R79" s="53" t="s">
        <v>1123</v>
      </c>
      <c r="S79" s="62">
        <v>1</v>
      </c>
      <c r="T79" s="175"/>
      <c r="U79" s="230" t="s">
        <v>1607</v>
      </c>
    </row>
    <row r="80" spans="1:21" ht="93" x14ac:dyDescent="0.45">
      <c r="A80" s="59">
        <f t="shared" si="2"/>
        <v>67</v>
      </c>
      <c r="B80" s="61" t="s">
        <v>707</v>
      </c>
      <c r="C80" s="57" t="s">
        <v>627</v>
      </c>
      <c r="D80" s="53" t="s">
        <v>1339</v>
      </c>
      <c r="E80" s="54" t="s">
        <v>1341</v>
      </c>
      <c r="F80" s="188" t="s">
        <v>1486</v>
      </c>
      <c r="G80" s="53" t="s">
        <v>30</v>
      </c>
      <c r="H80" s="62">
        <v>1</v>
      </c>
      <c r="I80" s="55">
        <v>3</v>
      </c>
      <c r="J80" s="55">
        <v>3</v>
      </c>
      <c r="K80" s="54" t="s">
        <v>709</v>
      </c>
      <c r="L80" s="55" t="s">
        <v>1124</v>
      </c>
      <c r="M80" s="54"/>
      <c r="N80" s="56"/>
      <c r="O80" s="56"/>
      <c r="P80" s="56" t="str">
        <f t="shared" si="3"/>
        <v>N/A</v>
      </c>
      <c r="Q80" s="53"/>
      <c r="R80" s="53" t="s">
        <v>1123</v>
      </c>
      <c r="S80" s="62">
        <v>1</v>
      </c>
      <c r="T80" s="175"/>
      <c r="U80" s="230" t="s">
        <v>1607</v>
      </c>
    </row>
    <row r="81" spans="1:21" ht="58.15" x14ac:dyDescent="0.45">
      <c r="A81" s="59">
        <f t="shared" si="2"/>
        <v>68</v>
      </c>
      <c r="B81" s="61" t="s">
        <v>708</v>
      </c>
      <c r="C81" s="57" t="s">
        <v>627</v>
      </c>
      <c r="D81" s="53" t="s">
        <v>1337</v>
      </c>
      <c r="E81" s="54" t="s">
        <v>1340</v>
      </c>
      <c r="F81" s="188" t="s">
        <v>1336</v>
      </c>
      <c r="G81" s="53" t="s">
        <v>30</v>
      </c>
      <c r="H81" s="62">
        <v>3</v>
      </c>
      <c r="I81" s="55">
        <v>3</v>
      </c>
      <c r="J81" s="55">
        <v>3</v>
      </c>
      <c r="K81" s="54" t="s">
        <v>643</v>
      </c>
      <c r="L81" s="55" t="s">
        <v>1124</v>
      </c>
      <c r="M81" s="54"/>
      <c r="N81" s="56"/>
      <c r="O81" s="56"/>
      <c r="P81" s="56" t="str">
        <f t="shared" si="3"/>
        <v>N/A</v>
      </c>
      <c r="Q81" s="53"/>
      <c r="R81" s="53" t="s">
        <v>1123</v>
      </c>
      <c r="S81" s="62">
        <v>1</v>
      </c>
      <c r="T81" s="175"/>
      <c r="U81" s="230" t="s">
        <v>1607</v>
      </c>
    </row>
    <row r="82" spans="1:21" ht="127.9" x14ac:dyDescent="0.45">
      <c r="A82" s="59">
        <f t="shared" si="2"/>
        <v>69</v>
      </c>
      <c r="B82" s="61" t="s">
        <v>710</v>
      </c>
      <c r="C82" s="57" t="s">
        <v>627</v>
      </c>
      <c r="D82" s="53" t="s">
        <v>1338</v>
      </c>
      <c r="E82" s="54" t="s">
        <v>1342</v>
      </c>
      <c r="F82" s="188" t="s">
        <v>1320</v>
      </c>
      <c r="G82" s="53" t="s">
        <v>30</v>
      </c>
      <c r="H82" s="62">
        <v>1</v>
      </c>
      <c r="I82" s="55">
        <v>2</v>
      </c>
      <c r="J82" s="55">
        <v>2</v>
      </c>
      <c r="K82" s="54" t="s">
        <v>1371</v>
      </c>
      <c r="L82" s="189" t="s">
        <v>1368</v>
      </c>
      <c r="M82" s="54" t="s">
        <v>1372</v>
      </c>
      <c r="N82" s="56">
        <v>1</v>
      </c>
      <c r="O82" s="56">
        <v>4</v>
      </c>
      <c r="P82" s="56">
        <f t="shared" si="3"/>
        <v>4</v>
      </c>
      <c r="Q82" s="53"/>
      <c r="R82" s="53" t="s">
        <v>1941</v>
      </c>
      <c r="S82" s="62">
        <v>1</v>
      </c>
      <c r="T82" s="175"/>
      <c r="U82" s="230" t="s">
        <v>1607</v>
      </c>
    </row>
    <row r="83" spans="1:21" ht="81.400000000000006" x14ac:dyDescent="0.45">
      <c r="A83" s="59">
        <f t="shared" si="2"/>
        <v>70</v>
      </c>
      <c r="B83" s="61" t="s">
        <v>711</v>
      </c>
      <c r="C83" s="57" t="s">
        <v>627</v>
      </c>
      <c r="D83" s="53" t="s">
        <v>712</v>
      </c>
      <c r="E83" s="54" t="s">
        <v>1241</v>
      </c>
      <c r="F83" s="188"/>
      <c r="G83" s="53" t="s">
        <v>28</v>
      </c>
      <c r="H83" s="62">
        <v>3</v>
      </c>
      <c r="I83" s="55">
        <v>1</v>
      </c>
      <c r="J83" s="55">
        <v>1</v>
      </c>
      <c r="K83" s="54" t="s">
        <v>1850</v>
      </c>
      <c r="L83" s="189" t="s">
        <v>1368</v>
      </c>
      <c r="M83" s="54" t="s">
        <v>1110</v>
      </c>
      <c r="N83" s="56"/>
      <c r="O83" s="56"/>
      <c r="P83" s="56" t="str">
        <f t="shared" si="3"/>
        <v>?</v>
      </c>
      <c r="Q83" s="53"/>
      <c r="R83" s="53" t="s">
        <v>1123</v>
      </c>
      <c r="S83" s="62">
        <v>1</v>
      </c>
      <c r="T83" s="175"/>
      <c r="U83" s="230" t="s">
        <v>1607</v>
      </c>
    </row>
    <row r="84" spans="1:21" ht="46.5" x14ac:dyDescent="0.45">
      <c r="A84" s="59">
        <f t="shared" si="2"/>
        <v>71</v>
      </c>
      <c r="B84" s="61" t="s">
        <v>713</v>
      </c>
      <c r="C84" s="57" t="s">
        <v>627</v>
      </c>
      <c r="D84" s="53" t="s">
        <v>714</v>
      </c>
      <c r="E84" s="54" t="s">
        <v>715</v>
      </c>
      <c r="F84" s="188"/>
      <c r="G84" s="53" t="s">
        <v>28</v>
      </c>
      <c r="H84" s="62">
        <v>4</v>
      </c>
      <c r="I84" s="55">
        <v>1</v>
      </c>
      <c r="J84" s="55">
        <v>1</v>
      </c>
      <c r="K84" s="54" t="s">
        <v>1851</v>
      </c>
      <c r="L84" s="189" t="s">
        <v>1368</v>
      </c>
      <c r="M84" s="54" t="s">
        <v>1110</v>
      </c>
      <c r="N84" s="56"/>
      <c r="O84" s="56"/>
      <c r="P84" s="56" t="str">
        <f t="shared" si="3"/>
        <v>?</v>
      </c>
      <c r="Q84" s="53"/>
      <c r="R84" s="53" t="s">
        <v>1123</v>
      </c>
      <c r="S84" s="62">
        <v>1</v>
      </c>
      <c r="T84" s="175"/>
      <c r="U84" s="230" t="s">
        <v>1607</v>
      </c>
    </row>
    <row r="85" spans="1:21" ht="46.5" x14ac:dyDescent="0.45">
      <c r="A85" s="59">
        <f t="shared" si="2"/>
        <v>72</v>
      </c>
      <c r="B85" s="61" t="s">
        <v>716</v>
      </c>
      <c r="C85" s="57" t="s">
        <v>627</v>
      </c>
      <c r="D85" s="53" t="s">
        <v>717</v>
      </c>
      <c r="E85" s="54" t="s">
        <v>718</v>
      </c>
      <c r="F85" s="188"/>
      <c r="G85" s="53" t="s">
        <v>30</v>
      </c>
      <c r="H85" s="62">
        <v>3</v>
      </c>
      <c r="I85" s="55">
        <v>1</v>
      </c>
      <c r="J85" s="55">
        <v>1</v>
      </c>
      <c r="K85" s="237" t="s">
        <v>1369</v>
      </c>
      <c r="L85" s="55"/>
      <c r="M85" s="54"/>
      <c r="N85" s="56"/>
      <c r="O85" s="56"/>
      <c r="P85" s="56" t="str">
        <f t="shared" si="3"/>
        <v>N/A</v>
      </c>
      <c r="Q85" s="53"/>
      <c r="R85" s="53" t="s">
        <v>1123</v>
      </c>
      <c r="S85" s="62">
        <v>1</v>
      </c>
      <c r="T85" s="175"/>
      <c r="U85" s="230" t="s">
        <v>1607</v>
      </c>
    </row>
    <row r="86" spans="1:21" ht="34.9" x14ac:dyDescent="0.45">
      <c r="A86" s="59">
        <f t="shared" si="2"/>
        <v>73</v>
      </c>
      <c r="B86" s="61" t="s">
        <v>1242</v>
      </c>
      <c r="C86" s="57" t="s">
        <v>627</v>
      </c>
      <c r="D86" s="53" t="s">
        <v>1243</v>
      </c>
      <c r="E86" s="54" t="s">
        <v>1244</v>
      </c>
      <c r="F86" s="188"/>
      <c r="G86" s="53" t="s">
        <v>30</v>
      </c>
      <c r="H86" s="62">
        <v>4</v>
      </c>
      <c r="I86" s="55">
        <v>3</v>
      </c>
      <c r="J86" s="55">
        <v>3</v>
      </c>
      <c r="K86" s="54" t="s">
        <v>1370</v>
      </c>
      <c r="L86" s="55" t="s">
        <v>1124</v>
      </c>
      <c r="M86" s="54"/>
      <c r="N86" s="56"/>
      <c r="O86" s="56"/>
      <c r="P86" s="56" t="str">
        <f t="shared" si="3"/>
        <v>N/A</v>
      </c>
      <c r="Q86" s="53"/>
      <c r="R86" s="53"/>
      <c r="S86" s="62">
        <v>1</v>
      </c>
      <c r="T86" s="175"/>
      <c r="U86" s="230" t="s">
        <v>1607</v>
      </c>
    </row>
    <row r="87" spans="1:21" ht="104.65" x14ac:dyDescent="0.45">
      <c r="A87" s="59">
        <f t="shared" si="2"/>
        <v>74</v>
      </c>
      <c r="B87" s="61" t="s">
        <v>719</v>
      </c>
      <c r="C87" s="57" t="s">
        <v>627</v>
      </c>
      <c r="D87" s="53" t="s">
        <v>720</v>
      </c>
      <c r="E87" s="54" t="s">
        <v>1193</v>
      </c>
      <c r="F87" s="188"/>
      <c r="G87" s="53" t="s">
        <v>30</v>
      </c>
      <c r="H87" s="62">
        <v>3</v>
      </c>
      <c r="I87" s="55">
        <v>2</v>
      </c>
      <c r="J87" s="55">
        <v>2</v>
      </c>
      <c r="K87" s="54" t="s">
        <v>1135</v>
      </c>
      <c r="L87" s="189" t="s">
        <v>1368</v>
      </c>
      <c r="M87" s="54" t="s">
        <v>1136</v>
      </c>
      <c r="N87" s="56">
        <v>1</v>
      </c>
      <c r="O87" s="56">
        <v>1</v>
      </c>
      <c r="P87" s="56">
        <f t="shared" si="3"/>
        <v>1</v>
      </c>
      <c r="Q87" s="53"/>
      <c r="R87" s="53" t="s">
        <v>1123</v>
      </c>
      <c r="S87" s="62">
        <v>1</v>
      </c>
      <c r="T87" s="175"/>
      <c r="U87" s="230" t="s">
        <v>1607</v>
      </c>
    </row>
    <row r="88" spans="1:21" ht="58.15" x14ac:dyDescent="0.45">
      <c r="A88" s="59">
        <f t="shared" si="2"/>
        <v>75</v>
      </c>
      <c r="B88" s="61" t="s">
        <v>721</v>
      </c>
      <c r="C88" s="57" t="s">
        <v>627</v>
      </c>
      <c r="D88" s="53" t="s">
        <v>722</v>
      </c>
      <c r="E88" s="54" t="s">
        <v>723</v>
      </c>
      <c r="F88" s="188"/>
      <c r="G88" s="53" t="s">
        <v>30</v>
      </c>
      <c r="H88" s="62">
        <v>4</v>
      </c>
      <c r="I88" s="55">
        <v>1</v>
      </c>
      <c r="J88" s="55">
        <v>2</v>
      </c>
      <c r="K88" s="54" t="s">
        <v>1137</v>
      </c>
      <c r="L88" s="189" t="s">
        <v>1368</v>
      </c>
      <c r="M88" s="54" t="s">
        <v>1138</v>
      </c>
      <c r="N88" s="56">
        <v>2</v>
      </c>
      <c r="O88" s="56">
        <v>1</v>
      </c>
      <c r="P88" s="56">
        <f t="shared" si="3"/>
        <v>2</v>
      </c>
      <c r="Q88" s="53"/>
      <c r="R88" s="53"/>
      <c r="S88" s="62">
        <v>0</v>
      </c>
      <c r="T88" s="175"/>
      <c r="U88" s="230" t="s">
        <v>1607</v>
      </c>
    </row>
    <row r="89" spans="1:21" ht="151.15" x14ac:dyDescent="0.45">
      <c r="A89" s="59">
        <f t="shared" si="2"/>
        <v>76</v>
      </c>
      <c r="B89" s="61" t="s">
        <v>724</v>
      </c>
      <c r="C89" s="57" t="s">
        <v>627</v>
      </c>
      <c r="D89" s="53" t="s">
        <v>725</v>
      </c>
      <c r="E89" s="54" t="s">
        <v>1192</v>
      </c>
      <c r="F89" s="188"/>
      <c r="G89" s="53" t="s">
        <v>30</v>
      </c>
      <c r="H89" s="62">
        <v>3</v>
      </c>
      <c r="I89" s="55">
        <v>2</v>
      </c>
      <c r="J89" s="55">
        <v>2</v>
      </c>
      <c r="K89" s="54" t="s">
        <v>1139</v>
      </c>
      <c r="L89" s="189" t="s">
        <v>1368</v>
      </c>
      <c r="M89" s="54" t="s">
        <v>1141</v>
      </c>
      <c r="N89" s="56">
        <v>1</v>
      </c>
      <c r="O89" s="56">
        <v>1</v>
      </c>
      <c r="P89" s="56">
        <f t="shared" si="3"/>
        <v>1</v>
      </c>
      <c r="Q89" s="53"/>
      <c r="R89" s="53" t="s">
        <v>1123</v>
      </c>
      <c r="S89" s="62">
        <v>1</v>
      </c>
      <c r="T89" s="175"/>
      <c r="U89" s="230" t="s">
        <v>1607</v>
      </c>
    </row>
    <row r="90" spans="1:21" ht="58.15" x14ac:dyDescent="0.45">
      <c r="A90" s="59">
        <f t="shared" si="2"/>
        <v>77</v>
      </c>
      <c r="B90" s="61" t="s">
        <v>726</v>
      </c>
      <c r="C90" s="57" t="s">
        <v>627</v>
      </c>
      <c r="D90" s="53" t="s">
        <v>727</v>
      </c>
      <c r="E90" s="54" t="s">
        <v>728</v>
      </c>
      <c r="F90" s="188"/>
      <c r="G90" s="53" t="s">
        <v>30</v>
      </c>
      <c r="H90" s="62">
        <v>3</v>
      </c>
      <c r="I90" s="55">
        <v>2</v>
      </c>
      <c r="J90" s="55">
        <v>2</v>
      </c>
      <c r="K90" s="54" t="s">
        <v>1142</v>
      </c>
      <c r="L90" s="189" t="s">
        <v>1368</v>
      </c>
      <c r="M90" s="54" t="s">
        <v>1132</v>
      </c>
      <c r="N90" s="56">
        <v>2</v>
      </c>
      <c r="O90" s="56">
        <v>1</v>
      </c>
      <c r="P90" s="56">
        <f t="shared" si="3"/>
        <v>2</v>
      </c>
      <c r="Q90" s="53"/>
      <c r="R90" s="53"/>
      <c r="S90" s="62">
        <v>0</v>
      </c>
      <c r="T90" s="175"/>
      <c r="U90" s="230" t="s">
        <v>1607</v>
      </c>
    </row>
    <row r="91" spans="1:21" ht="58.15" x14ac:dyDescent="0.45">
      <c r="A91" s="59">
        <f t="shared" si="2"/>
        <v>78</v>
      </c>
      <c r="B91" s="61" t="s">
        <v>729</v>
      </c>
      <c r="C91" s="57" t="s">
        <v>730</v>
      </c>
      <c r="D91" s="53" t="s">
        <v>1866</v>
      </c>
      <c r="E91" s="54" t="s">
        <v>1867</v>
      </c>
      <c r="F91" s="188" t="s">
        <v>1487</v>
      </c>
      <c r="G91" s="53" t="s">
        <v>560</v>
      </c>
      <c r="H91" s="62">
        <v>1</v>
      </c>
      <c r="I91" s="55">
        <v>1</v>
      </c>
      <c r="J91" s="55">
        <v>1</v>
      </c>
      <c r="K91" s="54"/>
      <c r="L91" s="56"/>
      <c r="M91" s="54"/>
      <c r="N91" s="56"/>
      <c r="O91" s="56"/>
      <c r="P91" s="56" t="str">
        <f t="shared" si="3"/>
        <v>N/A</v>
      </c>
      <c r="Q91" s="53"/>
      <c r="R91" s="53"/>
      <c r="S91" s="62">
        <v>0</v>
      </c>
      <c r="T91" s="175"/>
      <c r="U91" s="230" t="s">
        <v>1607</v>
      </c>
    </row>
    <row r="92" spans="1:21" ht="116.25" x14ac:dyDescent="0.45">
      <c r="A92" s="59">
        <f t="shared" si="2"/>
        <v>79</v>
      </c>
      <c r="B92" s="61" t="s">
        <v>732</v>
      </c>
      <c r="C92" s="57" t="s">
        <v>730</v>
      </c>
      <c r="D92" s="53" t="s">
        <v>1865</v>
      </c>
      <c r="E92" s="54" t="s">
        <v>1868</v>
      </c>
      <c r="F92" s="188" t="s">
        <v>1345</v>
      </c>
      <c r="G92" s="53" t="s">
        <v>560</v>
      </c>
      <c r="H92" s="62">
        <v>1</v>
      </c>
      <c r="I92" s="55">
        <v>1</v>
      </c>
      <c r="J92" s="55">
        <v>1</v>
      </c>
      <c r="K92" s="54"/>
      <c r="L92" s="56"/>
      <c r="M92" s="54"/>
      <c r="N92" s="56"/>
      <c r="O92" s="56"/>
      <c r="P92" s="56" t="str">
        <f t="shared" si="3"/>
        <v>N/A</v>
      </c>
      <c r="Q92" s="53"/>
      <c r="R92" s="53"/>
      <c r="S92" s="62">
        <v>0</v>
      </c>
      <c r="T92" s="175"/>
      <c r="U92" s="230" t="s">
        <v>1607</v>
      </c>
    </row>
    <row r="93" spans="1:21" ht="69.75" x14ac:dyDescent="0.45">
      <c r="A93" s="59">
        <f t="shared" si="2"/>
        <v>80</v>
      </c>
      <c r="B93" s="61" t="s">
        <v>733</v>
      </c>
      <c r="C93" s="57" t="s">
        <v>730</v>
      </c>
      <c r="D93" s="53" t="s">
        <v>1872</v>
      </c>
      <c r="E93" s="54" t="s">
        <v>1864</v>
      </c>
      <c r="F93" s="188" t="s">
        <v>1346</v>
      </c>
      <c r="G93" s="53" t="s">
        <v>560</v>
      </c>
      <c r="H93" s="62">
        <v>3</v>
      </c>
      <c r="I93" s="55">
        <v>1</v>
      </c>
      <c r="J93" s="55">
        <v>1</v>
      </c>
      <c r="K93" s="54"/>
      <c r="L93" s="55"/>
      <c r="M93" s="54"/>
      <c r="N93" s="56"/>
      <c r="O93" s="56"/>
      <c r="P93" s="56" t="str">
        <f t="shared" si="3"/>
        <v>N/A</v>
      </c>
      <c r="Q93" s="53"/>
      <c r="R93" s="53"/>
      <c r="S93" s="62">
        <v>0</v>
      </c>
      <c r="T93" s="175"/>
      <c r="U93" s="230" t="s">
        <v>1607</v>
      </c>
    </row>
    <row r="94" spans="1:21" ht="69.75" x14ac:dyDescent="0.45">
      <c r="A94" s="59">
        <f t="shared" si="2"/>
        <v>81</v>
      </c>
      <c r="B94" s="61" t="s">
        <v>734</v>
      </c>
      <c r="C94" s="57" t="s">
        <v>730</v>
      </c>
      <c r="D94" s="53" t="s">
        <v>735</v>
      </c>
      <c r="E94" s="54" t="s">
        <v>1954</v>
      </c>
      <c r="F94" s="188" t="s">
        <v>1470</v>
      </c>
      <c r="G94" s="53" t="s">
        <v>560</v>
      </c>
      <c r="H94" s="62">
        <v>2</v>
      </c>
      <c r="I94" s="55">
        <v>1</v>
      </c>
      <c r="J94" s="55">
        <v>1</v>
      </c>
      <c r="K94" s="54"/>
      <c r="L94" s="55"/>
      <c r="M94" s="54"/>
      <c r="N94" s="56"/>
      <c r="O94" s="56"/>
      <c r="P94" s="56" t="str">
        <f t="shared" si="3"/>
        <v>N/A</v>
      </c>
      <c r="Q94" s="53"/>
      <c r="R94" s="53"/>
      <c r="S94" s="62">
        <v>0</v>
      </c>
      <c r="T94" s="175"/>
      <c r="U94" s="230" t="s">
        <v>1607</v>
      </c>
    </row>
    <row r="95" spans="1:21" ht="34.9" x14ac:dyDescent="0.45">
      <c r="A95" s="59">
        <f t="shared" si="2"/>
        <v>82</v>
      </c>
      <c r="B95" s="61" t="s">
        <v>736</v>
      </c>
      <c r="C95" s="57" t="s">
        <v>730</v>
      </c>
      <c r="D95" s="53" t="s">
        <v>737</v>
      </c>
      <c r="E95" s="54" t="s">
        <v>1343</v>
      </c>
      <c r="F95" s="188" t="s">
        <v>1336</v>
      </c>
      <c r="G95" s="53" t="s">
        <v>560</v>
      </c>
      <c r="H95" s="62">
        <v>1</v>
      </c>
      <c r="I95" s="55">
        <v>1</v>
      </c>
      <c r="J95" s="55">
        <v>1</v>
      </c>
      <c r="K95" s="54"/>
      <c r="L95" s="55"/>
      <c r="M95" s="54"/>
      <c r="N95" s="56"/>
      <c r="O95" s="56"/>
      <c r="P95" s="56" t="str">
        <f t="shared" si="3"/>
        <v>N/A</v>
      </c>
      <c r="Q95" s="53"/>
      <c r="R95" s="53"/>
      <c r="S95" s="62">
        <v>0</v>
      </c>
      <c r="T95" s="175"/>
      <c r="U95" s="230" t="s">
        <v>1607</v>
      </c>
    </row>
    <row r="96" spans="1:21" ht="34.9" x14ac:dyDescent="0.45">
      <c r="A96" s="59">
        <f t="shared" si="2"/>
        <v>83</v>
      </c>
      <c r="B96" s="61" t="s">
        <v>738</v>
      </c>
      <c r="C96" s="57" t="s">
        <v>730</v>
      </c>
      <c r="D96" s="53" t="s">
        <v>739</v>
      </c>
      <c r="E96" s="54" t="s">
        <v>740</v>
      </c>
      <c r="F96" s="188" t="s">
        <v>1336</v>
      </c>
      <c r="G96" s="53" t="s">
        <v>560</v>
      </c>
      <c r="H96" s="62">
        <v>2</v>
      </c>
      <c r="I96" s="55">
        <v>1</v>
      </c>
      <c r="J96" s="55">
        <v>1</v>
      </c>
      <c r="K96" s="54"/>
      <c r="L96" s="55"/>
      <c r="M96" s="54"/>
      <c r="N96" s="56"/>
      <c r="O96" s="56"/>
      <c r="P96" s="56" t="str">
        <f t="shared" si="3"/>
        <v>N/A</v>
      </c>
      <c r="Q96" s="53"/>
      <c r="R96" s="53"/>
      <c r="S96" s="62">
        <v>0</v>
      </c>
      <c r="T96" s="175"/>
      <c r="U96" s="230" t="s">
        <v>1607</v>
      </c>
    </row>
    <row r="97" spans="1:21" ht="23.25" x14ac:dyDescent="0.45">
      <c r="A97" s="59">
        <f t="shared" si="2"/>
        <v>84</v>
      </c>
      <c r="B97" s="61" t="s">
        <v>741</v>
      </c>
      <c r="C97" s="57" t="s">
        <v>730</v>
      </c>
      <c r="D97" s="53" t="s">
        <v>742</v>
      </c>
      <c r="E97" s="54" t="s">
        <v>1859</v>
      </c>
      <c r="F97" s="188" t="s">
        <v>1336</v>
      </c>
      <c r="G97" s="53" t="s">
        <v>560</v>
      </c>
      <c r="H97" s="62">
        <v>2</v>
      </c>
      <c r="I97" s="55">
        <v>1</v>
      </c>
      <c r="J97" s="55">
        <v>1</v>
      </c>
      <c r="K97" s="54"/>
      <c r="L97" s="55"/>
      <c r="M97" s="54"/>
      <c r="N97" s="56"/>
      <c r="O97" s="56"/>
      <c r="P97" s="56" t="str">
        <f t="shared" si="3"/>
        <v>N/A</v>
      </c>
      <c r="Q97" s="53"/>
      <c r="R97" s="53"/>
      <c r="S97" s="62">
        <v>0</v>
      </c>
      <c r="T97" s="175"/>
      <c r="U97" s="230" t="s">
        <v>1607</v>
      </c>
    </row>
    <row r="98" spans="1:21" ht="69.75" x14ac:dyDescent="0.45">
      <c r="A98" s="59">
        <f t="shared" si="2"/>
        <v>85</v>
      </c>
      <c r="B98" s="61" t="s">
        <v>743</v>
      </c>
      <c r="C98" s="57" t="s">
        <v>730</v>
      </c>
      <c r="D98" s="53" t="s">
        <v>744</v>
      </c>
      <c r="E98" s="54" t="s">
        <v>1869</v>
      </c>
      <c r="F98" s="188" t="s">
        <v>1344</v>
      </c>
      <c r="G98" s="53" t="s">
        <v>560</v>
      </c>
      <c r="H98" s="62">
        <v>3</v>
      </c>
      <c r="I98" s="55">
        <v>1</v>
      </c>
      <c r="J98" s="55">
        <v>1</v>
      </c>
      <c r="K98" s="54"/>
      <c r="L98" s="55"/>
      <c r="M98" s="54"/>
      <c r="N98" s="56"/>
      <c r="O98" s="56"/>
      <c r="P98" s="56" t="str">
        <f t="shared" si="3"/>
        <v>N/A</v>
      </c>
      <c r="Q98" s="53"/>
      <c r="R98" s="53"/>
      <c r="S98" s="62">
        <v>0</v>
      </c>
      <c r="T98" s="175"/>
      <c r="U98" s="230" t="s">
        <v>1607</v>
      </c>
    </row>
    <row r="99" spans="1:21" ht="93" x14ac:dyDescent="0.45">
      <c r="A99" s="59">
        <f t="shared" si="2"/>
        <v>86</v>
      </c>
      <c r="B99" s="61" t="s">
        <v>745</v>
      </c>
      <c r="C99" s="57" t="s">
        <v>730</v>
      </c>
      <c r="D99" s="53" t="s">
        <v>746</v>
      </c>
      <c r="E99" s="54" t="s">
        <v>1858</v>
      </c>
      <c r="F99" s="188" t="s">
        <v>1488</v>
      </c>
      <c r="G99" s="53" t="s">
        <v>32</v>
      </c>
      <c r="H99" s="62">
        <v>4</v>
      </c>
      <c r="I99" s="55">
        <v>1</v>
      </c>
      <c r="J99" s="55">
        <v>1</v>
      </c>
      <c r="K99" s="54"/>
      <c r="L99" s="56"/>
      <c r="M99" s="54"/>
      <c r="N99" s="56"/>
      <c r="O99" s="56"/>
      <c r="P99" s="56" t="str">
        <f t="shared" si="3"/>
        <v>N/A</v>
      </c>
      <c r="Q99" s="53"/>
      <c r="R99" s="53"/>
      <c r="S99" s="62">
        <v>0</v>
      </c>
      <c r="T99" s="175"/>
      <c r="U99" s="230" t="s">
        <v>1607</v>
      </c>
    </row>
    <row r="100" spans="1:21" ht="34.9" x14ac:dyDescent="0.45">
      <c r="A100" s="59">
        <f t="shared" si="2"/>
        <v>87</v>
      </c>
      <c r="B100" s="61" t="s">
        <v>747</v>
      </c>
      <c r="C100" s="57" t="s">
        <v>730</v>
      </c>
      <c r="D100" s="53" t="s">
        <v>748</v>
      </c>
      <c r="E100" s="54" t="s">
        <v>1347</v>
      </c>
      <c r="F100" s="188" t="s">
        <v>1489</v>
      </c>
      <c r="G100" s="53" t="s">
        <v>32</v>
      </c>
      <c r="H100" s="62">
        <v>4</v>
      </c>
      <c r="I100" s="55">
        <v>1</v>
      </c>
      <c r="J100" s="55">
        <v>1</v>
      </c>
      <c r="K100" s="54"/>
      <c r="L100" s="56"/>
      <c r="M100" s="54"/>
      <c r="N100" s="56"/>
      <c r="O100" s="56"/>
      <c r="P100" s="56" t="str">
        <f t="shared" si="3"/>
        <v>N/A</v>
      </c>
      <c r="Q100" s="53"/>
      <c r="R100" s="53"/>
      <c r="S100" s="62">
        <v>0</v>
      </c>
      <c r="T100" s="175"/>
      <c r="U100" s="230" t="s">
        <v>1607</v>
      </c>
    </row>
    <row r="101" spans="1:21" ht="58.15" x14ac:dyDescent="0.45">
      <c r="A101" s="59">
        <f t="shared" si="2"/>
        <v>88</v>
      </c>
      <c r="B101" s="61" t="s">
        <v>749</v>
      </c>
      <c r="C101" s="57" t="s">
        <v>730</v>
      </c>
      <c r="D101" s="53" t="s">
        <v>750</v>
      </c>
      <c r="E101" s="54" t="s">
        <v>1882</v>
      </c>
      <c r="F101" s="188" t="s">
        <v>1490</v>
      </c>
      <c r="G101" s="53" t="s">
        <v>28</v>
      </c>
      <c r="H101" s="62">
        <v>2</v>
      </c>
      <c r="I101" s="55">
        <v>1</v>
      </c>
      <c r="J101" s="55">
        <v>1</v>
      </c>
      <c r="K101" s="54"/>
      <c r="L101" s="56"/>
      <c r="M101" s="54"/>
      <c r="N101" s="56"/>
      <c r="O101" s="56"/>
      <c r="P101" s="56" t="str">
        <f t="shared" si="3"/>
        <v>N/A</v>
      </c>
      <c r="Q101" s="53"/>
      <c r="R101" s="53"/>
      <c r="S101" s="62">
        <v>0</v>
      </c>
      <c r="T101" s="176"/>
      <c r="U101" s="230" t="s">
        <v>1607</v>
      </c>
    </row>
    <row r="102" spans="1:21" ht="23.25" x14ac:dyDescent="0.45">
      <c r="A102" s="59">
        <f t="shared" si="2"/>
        <v>89</v>
      </c>
      <c r="B102" s="61" t="s">
        <v>751</v>
      </c>
      <c r="C102" s="57" t="s">
        <v>730</v>
      </c>
      <c r="D102" s="53" t="s">
        <v>752</v>
      </c>
      <c r="E102" s="54" t="s">
        <v>753</v>
      </c>
      <c r="F102" s="188" t="s">
        <v>1482</v>
      </c>
      <c r="G102" s="53" t="s">
        <v>28</v>
      </c>
      <c r="H102" s="62">
        <v>1</v>
      </c>
      <c r="I102" s="55">
        <v>1</v>
      </c>
      <c r="J102" s="55">
        <v>1</v>
      </c>
      <c r="K102" s="54"/>
      <c r="L102" s="56"/>
      <c r="M102" s="54"/>
      <c r="N102" s="56"/>
      <c r="O102" s="56"/>
      <c r="P102" s="56" t="str">
        <f t="shared" si="3"/>
        <v>N/A</v>
      </c>
      <c r="Q102" s="53"/>
      <c r="R102" s="53"/>
      <c r="S102" s="62">
        <v>0</v>
      </c>
      <c r="T102" s="175"/>
      <c r="U102" s="230" t="s">
        <v>1607</v>
      </c>
    </row>
    <row r="103" spans="1:21" ht="23.25" x14ac:dyDescent="0.45">
      <c r="A103" s="59">
        <f t="shared" si="2"/>
        <v>90</v>
      </c>
      <c r="B103" s="61" t="s">
        <v>754</v>
      </c>
      <c r="C103" s="57" t="s">
        <v>730</v>
      </c>
      <c r="D103" s="53" t="s">
        <v>755</v>
      </c>
      <c r="E103" s="54" t="s">
        <v>756</v>
      </c>
      <c r="F103" s="188" t="s">
        <v>1468</v>
      </c>
      <c r="G103" s="53" t="s">
        <v>28</v>
      </c>
      <c r="H103" s="62">
        <v>3</v>
      </c>
      <c r="I103" s="55">
        <v>1</v>
      </c>
      <c r="J103" s="55">
        <v>1</v>
      </c>
      <c r="K103" s="237"/>
      <c r="L103" s="55"/>
      <c r="M103" s="54"/>
      <c r="N103" s="56"/>
      <c r="O103" s="56"/>
      <c r="P103" s="56" t="str">
        <f t="shared" si="3"/>
        <v>N/A</v>
      </c>
      <c r="Q103" s="53"/>
      <c r="R103" s="53"/>
      <c r="S103" s="62">
        <v>0</v>
      </c>
      <c r="T103" s="175"/>
      <c r="U103" s="230" t="s">
        <v>1607</v>
      </c>
    </row>
    <row r="104" spans="1:21" ht="34.9" x14ac:dyDescent="0.45">
      <c r="A104" s="59">
        <f t="shared" si="2"/>
        <v>91</v>
      </c>
      <c r="B104" s="61" t="s">
        <v>757</v>
      </c>
      <c r="C104" s="57" t="s">
        <v>730</v>
      </c>
      <c r="D104" s="53" t="s">
        <v>758</v>
      </c>
      <c r="E104" s="54" t="s">
        <v>759</v>
      </c>
      <c r="F104" s="188"/>
      <c r="G104" s="53" t="s">
        <v>28</v>
      </c>
      <c r="H104" s="62">
        <v>3</v>
      </c>
      <c r="I104" s="55">
        <v>1</v>
      </c>
      <c r="J104" s="55">
        <v>1</v>
      </c>
      <c r="K104" s="237"/>
      <c r="L104" s="55"/>
      <c r="M104" s="54"/>
      <c r="N104" s="56"/>
      <c r="O104" s="56"/>
      <c r="P104" s="56" t="str">
        <f t="shared" si="3"/>
        <v>N/A</v>
      </c>
      <c r="Q104" s="53"/>
      <c r="R104" s="53"/>
      <c r="S104" s="62">
        <v>0</v>
      </c>
      <c r="T104" s="175"/>
      <c r="U104" s="230" t="s">
        <v>1607</v>
      </c>
    </row>
    <row r="105" spans="1:21" ht="34.9" x14ac:dyDescent="0.45">
      <c r="A105" s="59">
        <f t="shared" si="2"/>
        <v>92</v>
      </c>
      <c r="B105" s="61" t="s">
        <v>760</v>
      </c>
      <c r="C105" s="57" t="s">
        <v>730</v>
      </c>
      <c r="D105" s="53" t="s">
        <v>761</v>
      </c>
      <c r="E105" s="54" t="s">
        <v>762</v>
      </c>
      <c r="F105" s="188" t="s">
        <v>1469</v>
      </c>
      <c r="G105" s="53" t="s">
        <v>28</v>
      </c>
      <c r="H105" s="62">
        <v>4</v>
      </c>
      <c r="I105" s="55">
        <v>1</v>
      </c>
      <c r="J105" s="55">
        <v>1</v>
      </c>
      <c r="K105" s="237"/>
      <c r="L105" s="56"/>
      <c r="M105" s="54"/>
      <c r="N105" s="56"/>
      <c r="O105" s="56"/>
      <c r="P105" s="56" t="str">
        <f t="shared" si="3"/>
        <v>N/A</v>
      </c>
      <c r="Q105" s="53"/>
      <c r="R105" s="53"/>
      <c r="S105" s="62">
        <v>0</v>
      </c>
      <c r="T105" s="175"/>
      <c r="U105" s="230" t="s">
        <v>1607</v>
      </c>
    </row>
    <row r="106" spans="1:21" ht="46.5" x14ac:dyDescent="0.45">
      <c r="A106" s="59">
        <f t="shared" si="2"/>
        <v>93</v>
      </c>
      <c r="B106" s="61" t="s">
        <v>763</v>
      </c>
      <c r="C106" s="57" t="s">
        <v>730</v>
      </c>
      <c r="D106" s="53" t="s">
        <v>764</v>
      </c>
      <c r="E106" s="54" t="s">
        <v>765</v>
      </c>
      <c r="F106" s="188"/>
      <c r="G106" s="53" t="s">
        <v>28</v>
      </c>
      <c r="H106" s="62">
        <v>2</v>
      </c>
      <c r="I106" s="55">
        <v>1</v>
      </c>
      <c r="J106" s="55">
        <v>1</v>
      </c>
      <c r="K106" s="237"/>
      <c r="L106" s="55"/>
      <c r="M106" s="54"/>
      <c r="N106" s="56"/>
      <c r="O106" s="56"/>
      <c r="P106" s="56" t="str">
        <f t="shared" si="3"/>
        <v>N/A</v>
      </c>
      <c r="Q106" s="53"/>
      <c r="R106" s="53"/>
      <c r="S106" s="62">
        <v>0</v>
      </c>
      <c r="T106" s="175"/>
      <c r="U106" s="230" t="s">
        <v>1607</v>
      </c>
    </row>
    <row r="107" spans="1:21" ht="34.9" x14ac:dyDescent="0.45">
      <c r="A107" s="59">
        <f t="shared" si="2"/>
        <v>94</v>
      </c>
      <c r="B107" s="61" t="s">
        <v>766</v>
      </c>
      <c r="C107" s="57" t="s">
        <v>730</v>
      </c>
      <c r="D107" s="53" t="s">
        <v>767</v>
      </c>
      <c r="E107" s="54" t="s">
        <v>768</v>
      </c>
      <c r="F107" s="188"/>
      <c r="G107" s="53" t="s">
        <v>28</v>
      </c>
      <c r="H107" s="62">
        <v>3</v>
      </c>
      <c r="I107" s="55">
        <v>1</v>
      </c>
      <c r="J107" s="55">
        <v>1</v>
      </c>
      <c r="K107" s="237"/>
      <c r="L107" s="55"/>
      <c r="M107" s="54"/>
      <c r="N107" s="56"/>
      <c r="O107" s="56"/>
      <c r="P107" s="56" t="str">
        <f t="shared" si="3"/>
        <v>N/A</v>
      </c>
      <c r="Q107" s="53"/>
      <c r="R107" s="53"/>
      <c r="S107" s="62">
        <v>0</v>
      </c>
      <c r="T107" s="175"/>
      <c r="U107" s="230" t="s">
        <v>1607</v>
      </c>
    </row>
    <row r="108" spans="1:21" ht="46.5" x14ac:dyDescent="0.45">
      <c r="A108" s="59">
        <f t="shared" si="2"/>
        <v>95</v>
      </c>
      <c r="B108" s="61" t="s">
        <v>769</v>
      </c>
      <c r="C108" s="57" t="s">
        <v>730</v>
      </c>
      <c r="D108" s="53" t="s">
        <v>770</v>
      </c>
      <c r="E108" s="54" t="s">
        <v>771</v>
      </c>
      <c r="F108" s="188"/>
      <c r="G108" s="53" t="s">
        <v>30</v>
      </c>
      <c r="H108" s="62">
        <v>4</v>
      </c>
      <c r="I108" s="55">
        <v>1</v>
      </c>
      <c r="J108" s="55">
        <v>1</v>
      </c>
      <c r="K108" s="54"/>
      <c r="L108" s="55"/>
      <c r="M108" s="54"/>
      <c r="N108" s="56"/>
      <c r="O108" s="56"/>
      <c r="P108" s="56" t="str">
        <f t="shared" si="3"/>
        <v>N/A</v>
      </c>
      <c r="Q108" s="53"/>
      <c r="R108" s="53"/>
      <c r="S108" s="62">
        <v>0</v>
      </c>
      <c r="T108" s="175"/>
      <c r="U108" s="230" t="s">
        <v>1607</v>
      </c>
    </row>
    <row r="109" spans="1:21" ht="58.15" x14ac:dyDescent="0.45">
      <c r="A109" s="59">
        <f t="shared" si="2"/>
        <v>96</v>
      </c>
      <c r="B109" s="61" t="s">
        <v>772</v>
      </c>
      <c r="C109" s="57" t="s">
        <v>773</v>
      </c>
      <c r="D109" s="53" t="s">
        <v>774</v>
      </c>
      <c r="E109" s="54" t="s">
        <v>775</v>
      </c>
      <c r="F109" s="188" t="s">
        <v>1471</v>
      </c>
      <c r="G109" s="53" t="s">
        <v>28</v>
      </c>
      <c r="H109" s="62">
        <v>4</v>
      </c>
      <c r="I109" s="55">
        <v>1</v>
      </c>
      <c r="J109" s="55">
        <v>1</v>
      </c>
      <c r="K109" s="54"/>
      <c r="L109" s="55"/>
      <c r="M109" s="54"/>
      <c r="N109" s="56"/>
      <c r="O109" s="56"/>
      <c r="P109" s="56" t="str">
        <f t="shared" si="3"/>
        <v>N/A</v>
      </c>
      <c r="Q109" s="53"/>
      <c r="R109" s="53"/>
      <c r="S109" s="62">
        <v>0</v>
      </c>
      <c r="T109" s="175"/>
      <c r="U109" s="230" t="s">
        <v>1607</v>
      </c>
    </row>
    <row r="110" spans="1:21" ht="93" x14ac:dyDescent="0.45">
      <c r="A110" s="59">
        <f t="shared" si="2"/>
        <v>97</v>
      </c>
      <c r="B110" s="61" t="s">
        <v>776</v>
      </c>
      <c r="C110" s="57" t="s">
        <v>601</v>
      </c>
      <c r="D110" s="53" t="s">
        <v>1237</v>
      </c>
      <c r="E110" s="54" t="s">
        <v>777</v>
      </c>
      <c r="F110" s="188" t="s">
        <v>1349</v>
      </c>
      <c r="G110" s="53" t="s">
        <v>28</v>
      </c>
      <c r="H110" s="62">
        <v>1</v>
      </c>
      <c r="I110" s="55">
        <v>1</v>
      </c>
      <c r="J110" s="55">
        <v>1</v>
      </c>
      <c r="K110" s="54"/>
      <c r="L110" s="55"/>
      <c r="M110" s="54"/>
      <c r="N110" s="56"/>
      <c r="O110" s="56"/>
      <c r="P110" s="56" t="str">
        <f t="shared" si="3"/>
        <v>N/A</v>
      </c>
      <c r="Q110" s="53"/>
      <c r="R110" s="53"/>
      <c r="S110" s="62">
        <v>0</v>
      </c>
      <c r="T110" s="175"/>
      <c r="U110" s="230" t="s">
        <v>1607</v>
      </c>
    </row>
    <row r="111" spans="1:21" ht="81.400000000000006" x14ac:dyDescent="0.45">
      <c r="A111" s="59">
        <f t="shared" si="2"/>
        <v>98</v>
      </c>
      <c r="B111" s="61" t="s">
        <v>778</v>
      </c>
      <c r="C111" s="57" t="s">
        <v>601</v>
      </c>
      <c r="D111" s="53" t="s">
        <v>779</v>
      </c>
      <c r="E111" s="54" t="s">
        <v>1685</v>
      </c>
      <c r="F111" s="188"/>
      <c r="G111" s="53" t="s">
        <v>28</v>
      </c>
      <c r="H111" s="62">
        <v>1</v>
      </c>
      <c r="I111" s="55">
        <v>1</v>
      </c>
      <c r="J111" s="55">
        <v>1</v>
      </c>
      <c r="K111" s="54"/>
      <c r="L111" s="55"/>
      <c r="M111" s="54"/>
      <c r="N111" s="56"/>
      <c r="O111" s="56"/>
      <c r="P111" s="56" t="str">
        <f t="shared" si="3"/>
        <v>N/A</v>
      </c>
      <c r="Q111" s="53"/>
      <c r="R111" s="53"/>
      <c r="S111" s="62">
        <v>0</v>
      </c>
      <c r="T111" s="175"/>
      <c r="U111" s="230" t="s">
        <v>1607</v>
      </c>
    </row>
    <row r="112" spans="1:21" ht="93" x14ac:dyDescent="0.45">
      <c r="A112" s="59">
        <f t="shared" si="2"/>
        <v>99</v>
      </c>
      <c r="B112" s="61" t="s">
        <v>780</v>
      </c>
      <c r="C112" s="57" t="s">
        <v>17</v>
      </c>
      <c r="D112" s="53" t="s">
        <v>781</v>
      </c>
      <c r="E112" s="54" t="s">
        <v>1863</v>
      </c>
      <c r="F112" s="188" t="s">
        <v>1336</v>
      </c>
      <c r="G112" s="53" t="s">
        <v>560</v>
      </c>
      <c r="H112" s="62">
        <v>1</v>
      </c>
      <c r="I112" s="55">
        <v>1</v>
      </c>
      <c r="J112" s="55">
        <v>1</v>
      </c>
      <c r="K112" s="54"/>
      <c r="L112" s="55"/>
      <c r="M112" s="54"/>
      <c r="N112" s="56"/>
      <c r="O112" s="56"/>
      <c r="P112" s="56" t="str">
        <f t="shared" si="3"/>
        <v>N/A</v>
      </c>
      <c r="Q112" s="53"/>
      <c r="R112" s="53"/>
      <c r="S112" s="62">
        <v>0</v>
      </c>
      <c r="T112" s="175"/>
      <c r="U112" s="230" t="s">
        <v>1607</v>
      </c>
    </row>
    <row r="113" spans="1:21" ht="46.5" x14ac:dyDescent="0.45">
      <c r="A113" s="59">
        <f t="shared" si="2"/>
        <v>100</v>
      </c>
      <c r="B113" s="61" t="s">
        <v>782</v>
      </c>
      <c r="C113" s="57" t="s">
        <v>17</v>
      </c>
      <c r="D113" s="53" t="s">
        <v>1870</v>
      </c>
      <c r="E113" s="54" t="s">
        <v>1871</v>
      </c>
      <c r="F113" s="188" t="s">
        <v>1350</v>
      </c>
      <c r="G113" s="53" t="s">
        <v>32</v>
      </c>
      <c r="H113" s="62">
        <v>1</v>
      </c>
      <c r="I113" s="55">
        <v>1</v>
      </c>
      <c r="J113" s="55">
        <v>1</v>
      </c>
      <c r="K113" s="54"/>
      <c r="L113" s="56"/>
      <c r="M113" s="54"/>
      <c r="N113" s="56"/>
      <c r="O113" s="56"/>
      <c r="P113" s="56" t="str">
        <f t="shared" si="3"/>
        <v>N/A</v>
      </c>
      <c r="Q113" s="53"/>
      <c r="R113" s="53"/>
      <c r="S113" s="62">
        <v>0</v>
      </c>
      <c r="T113" s="175"/>
      <c r="U113" s="230" t="s">
        <v>1607</v>
      </c>
    </row>
    <row r="114" spans="1:21" ht="34.9" x14ac:dyDescent="0.45">
      <c r="A114" s="59">
        <f t="shared" si="2"/>
        <v>101</v>
      </c>
      <c r="B114" s="61" t="s">
        <v>783</v>
      </c>
      <c r="C114" s="57" t="s">
        <v>17</v>
      </c>
      <c r="D114" s="53" t="s">
        <v>784</v>
      </c>
      <c r="E114" s="54" t="s">
        <v>785</v>
      </c>
      <c r="F114" s="188" t="s">
        <v>1222</v>
      </c>
      <c r="G114" s="53" t="s">
        <v>560</v>
      </c>
      <c r="H114" s="62">
        <v>2</v>
      </c>
      <c r="I114" s="55">
        <v>1</v>
      </c>
      <c r="J114" s="55">
        <v>1</v>
      </c>
      <c r="K114" s="54"/>
      <c r="L114" s="55"/>
      <c r="M114" s="54"/>
      <c r="N114" s="56"/>
      <c r="O114" s="56"/>
      <c r="P114" s="56" t="str">
        <f t="shared" si="3"/>
        <v>N/A</v>
      </c>
      <c r="Q114" s="53"/>
      <c r="R114" s="53"/>
      <c r="S114" s="62">
        <v>0</v>
      </c>
      <c r="T114" s="175"/>
      <c r="U114" s="230" t="s">
        <v>1607</v>
      </c>
    </row>
    <row r="115" spans="1:21" ht="58.15" x14ac:dyDescent="0.45">
      <c r="A115" s="59">
        <f t="shared" si="2"/>
        <v>102</v>
      </c>
      <c r="B115" s="61" t="s">
        <v>786</v>
      </c>
      <c r="C115" s="57" t="s">
        <v>17</v>
      </c>
      <c r="D115" s="53" t="s">
        <v>787</v>
      </c>
      <c r="E115" s="54" t="s">
        <v>1351</v>
      </c>
      <c r="F115" s="188" t="s">
        <v>1336</v>
      </c>
      <c r="G115" s="53" t="s">
        <v>560</v>
      </c>
      <c r="H115" s="62">
        <v>3</v>
      </c>
      <c r="I115" s="55">
        <v>1</v>
      </c>
      <c r="J115" s="55">
        <v>1</v>
      </c>
      <c r="K115" s="54"/>
      <c r="L115" s="56"/>
      <c r="M115" s="54"/>
      <c r="N115" s="56"/>
      <c r="O115" s="56"/>
      <c r="P115" s="56" t="str">
        <f t="shared" si="3"/>
        <v>N/A</v>
      </c>
      <c r="Q115" s="53"/>
      <c r="R115" s="53"/>
      <c r="S115" s="62">
        <v>0</v>
      </c>
      <c r="T115" s="175"/>
      <c r="U115" s="230" t="s">
        <v>1607</v>
      </c>
    </row>
    <row r="116" spans="1:21" ht="104.65" x14ac:dyDescent="0.45">
      <c r="A116" s="59">
        <f t="shared" si="2"/>
        <v>103</v>
      </c>
      <c r="B116" s="61" t="s">
        <v>1860</v>
      </c>
      <c r="C116" s="57" t="s">
        <v>17</v>
      </c>
      <c r="D116" s="53" t="s">
        <v>1861</v>
      </c>
      <c r="E116" s="54" t="s">
        <v>1862</v>
      </c>
      <c r="F116" s="188" t="s">
        <v>1336</v>
      </c>
      <c r="G116" s="53" t="s">
        <v>560</v>
      </c>
      <c r="H116" s="62">
        <v>1</v>
      </c>
      <c r="I116" s="55">
        <v>1</v>
      </c>
      <c r="J116" s="55">
        <v>1</v>
      </c>
      <c r="K116" s="54"/>
      <c r="L116" s="55"/>
      <c r="M116" s="54"/>
      <c r="N116" s="56"/>
      <c r="O116" s="56"/>
      <c r="P116" s="56" t="str">
        <f t="shared" si="3"/>
        <v>N/A</v>
      </c>
      <c r="Q116" s="53"/>
      <c r="R116" s="53"/>
      <c r="S116" s="62">
        <v>0</v>
      </c>
      <c r="T116" s="175"/>
      <c r="U116" s="230" t="s">
        <v>1607</v>
      </c>
    </row>
    <row r="117" spans="1:21" ht="69.75" x14ac:dyDescent="0.45">
      <c r="A117" s="59">
        <f t="shared" si="2"/>
        <v>104</v>
      </c>
      <c r="B117" s="61" t="s">
        <v>788</v>
      </c>
      <c r="C117" s="57" t="s">
        <v>17</v>
      </c>
      <c r="D117" s="53" t="s">
        <v>1108</v>
      </c>
      <c r="E117" s="54" t="s">
        <v>1659</v>
      </c>
      <c r="F117" s="188" t="s">
        <v>1491</v>
      </c>
      <c r="G117" s="53" t="s">
        <v>32</v>
      </c>
      <c r="H117" s="62">
        <v>1</v>
      </c>
      <c r="I117" s="55">
        <v>1</v>
      </c>
      <c r="J117" s="55">
        <v>1</v>
      </c>
      <c r="K117" s="237"/>
      <c r="L117" s="56"/>
      <c r="M117" s="54"/>
      <c r="N117" s="56"/>
      <c r="O117" s="56"/>
      <c r="P117" s="56" t="str">
        <f t="shared" si="3"/>
        <v>N/A</v>
      </c>
      <c r="Q117" s="53"/>
      <c r="R117" s="53"/>
      <c r="S117" s="62">
        <v>0</v>
      </c>
      <c r="T117" s="175"/>
      <c r="U117" s="230" t="s">
        <v>1607</v>
      </c>
    </row>
    <row r="118" spans="1:21" ht="58.15" x14ac:dyDescent="0.45">
      <c r="A118" s="59">
        <f t="shared" si="2"/>
        <v>105</v>
      </c>
      <c r="B118" s="61" t="s">
        <v>789</v>
      </c>
      <c r="C118" s="57" t="s">
        <v>17</v>
      </c>
      <c r="D118" s="53" t="s">
        <v>1669</v>
      </c>
      <c r="E118" s="54" t="s">
        <v>1670</v>
      </c>
      <c r="F118" s="188" t="s">
        <v>1491</v>
      </c>
      <c r="G118" s="53" t="s">
        <v>32</v>
      </c>
      <c r="H118" s="62">
        <v>3</v>
      </c>
      <c r="I118" s="55">
        <v>1</v>
      </c>
      <c r="J118" s="55">
        <v>1</v>
      </c>
      <c r="K118" s="237"/>
      <c r="L118" s="56"/>
      <c r="M118" s="54"/>
      <c r="N118" s="56"/>
      <c r="O118" s="56"/>
      <c r="P118" s="56" t="str">
        <f t="shared" si="3"/>
        <v>N/A</v>
      </c>
      <c r="Q118" s="53"/>
      <c r="R118" s="53"/>
      <c r="S118" s="62">
        <v>0</v>
      </c>
      <c r="T118" s="175"/>
      <c r="U118" s="230" t="s">
        <v>1607</v>
      </c>
    </row>
    <row r="119" spans="1:21" ht="69.75" x14ac:dyDescent="0.45">
      <c r="A119" s="59">
        <f t="shared" si="2"/>
        <v>106</v>
      </c>
      <c r="B119" s="61" t="s">
        <v>791</v>
      </c>
      <c r="C119" s="57" t="s">
        <v>17</v>
      </c>
      <c r="D119" s="53" t="s">
        <v>790</v>
      </c>
      <c r="E119" s="54" t="s">
        <v>1668</v>
      </c>
      <c r="F119" s="188" t="s">
        <v>1314</v>
      </c>
      <c r="G119" s="53" t="s">
        <v>32</v>
      </c>
      <c r="H119" s="62">
        <v>2</v>
      </c>
      <c r="I119" s="55">
        <v>1</v>
      </c>
      <c r="J119" s="55">
        <v>1</v>
      </c>
      <c r="K119" s="237"/>
      <c r="L119" s="56"/>
      <c r="M119" s="54"/>
      <c r="N119" s="56"/>
      <c r="O119" s="56"/>
      <c r="P119" s="56" t="str">
        <f t="shared" si="3"/>
        <v>N/A</v>
      </c>
      <c r="Q119" s="53"/>
      <c r="R119" s="53"/>
      <c r="S119" s="62">
        <v>0</v>
      </c>
      <c r="T119" s="175"/>
      <c r="U119" s="230" t="s">
        <v>1607</v>
      </c>
    </row>
    <row r="120" spans="1:21" ht="34.9" x14ac:dyDescent="0.45">
      <c r="A120" s="59">
        <f t="shared" si="2"/>
        <v>107</v>
      </c>
      <c r="B120" s="61" t="s">
        <v>793</v>
      </c>
      <c r="C120" s="57" t="s">
        <v>17</v>
      </c>
      <c r="D120" s="53" t="s">
        <v>792</v>
      </c>
      <c r="E120" s="54" t="s">
        <v>1660</v>
      </c>
      <c r="F120" s="188" t="s">
        <v>792</v>
      </c>
      <c r="G120" s="53" t="s">
        <v>32</v>
      </c>
      <c r="H120" s="62">
        <v>1</v>
      </c>
      <c r="I120" s="55">
        <v>1</v>
      </c>
      <c r="J120" s="55">
        <v>1</v>
      </c>
      <c r="K120" s="237"/>
      <c r="L120" s="56"/>
      <c r="M120" s="54"/>
      <c r="N120" s="56"/>
      <c r="O120" s="56"/>
      <c r="P120" s="56" t="str">
        <f t="shared" si="3"/>
        <v>N/A</v>
      </c>
      <c r="Q120" s="53"/>
      <c r="R120" s="53"/>
      <c r="S120" s="62">
        <v>0</v>
      </c>
      <c r="T120" s="175"/>
      <c r="U120" s="230" t="s">
        <v>1607</v>
      </c>
    </row>
    <row r="121" spans="1:21" ht="34.9" x14ac:dyDescent="0.45">
      <c r="A121" s="59">
        <f t="shared" si="2"/>
        <v>108</v>
      </c>
      <c r="B121" s="61" t="s">
        <v>794</v>
      </c>
      <c r="C121" s="57" t="s">
        <v>17</v>
      </c>
      <c r="D121" s="53" t="s">
        <v>1348</v>
      </c>
      <c r="E121" s="54" t="s">
        <v>1675</v>
      </c>
      <c r="F121" s="188" t="s">
        <v>1348</v>
      </c>
      <c r="G121" s="53" t="s">
        <v>32</v>
      </c>
      <c r="H121" s="62">
        <v>3</v>
      </c>
      <c r="I121" s="55">
        <v>1</v>
      </c>
      <c r="J121" s="55">
        <v>1</v>
      </c>
      <c r="K121" s="237"/>
      <c r="L121" s="55"/>
      <c r="M121" s="54"/>
      <c r="N121" s="56"/>
      <c r="O121" s="56"/>
      <c r="P121" s="56" t="str">
        <f t="shared" si="3"/>
        <v>N/A</v>
      </c>
      <c r="Q121" s="53"/>
      <c r="R121" s="53"/>
      <c r="S121" s="62">
        <v>0</v>
      </c>
      <c r="T121" s="175"/>
      <c r="U121" s="230" t="s">
        <v>1607</v>
      </c>
    </row>
    <row r="122" spans="1:21" ht="34.9" x14ac:dyDescent="0.45">
      <c r="A122" s="59">
        <f t="shared" si="2"/>
        <v>109</v>
      </c>
      <c r="B122" s="61" t="s">
        <v>797</v>
      </c>
      <c r="C122" s="57" t="s">
        <v>17</v>
      </c>
      <c r="D122" s="53" t="s">
        <v>795</v>
      </c>
      <c r="E122" s="54" t="s">
        <v>796</v>
      </c>
      <c r="F122" s="188" t="s">
        <v>1352</v>
      </c>
      <c r="G122" s="53" t="s">
        <v>32</v>
      </c>
      <c r="H122" s="62">
        <v>2</v>
      </c>
      <c r="I122" s="55">
        <v>1</v>
      </c>
      <c r="J122" s="55">
        <v>1</v>
      </c>
      <c r="K122" s="237"/>
      <c r="L122" s="56"/>
      <c r="M122" s="54"/>
      <c r="N122" s="56"/>
      <c r="O122" s="56"/>
      <c r="P122" s="56" t="str">
        <f t="shared" si="3"/>
        <v>N/A</v>
      </c>
      <c r="Q122" s="53"/>
      <c r="R122" s="53"/>
      <c r="S122" s="62">
        <v>0</v>
      </c>
      <c r="T122" s="175"/>
      <c r="U122" s="230" t="s">
        <v>1607</v>
      </c>
    </row>
    <row r="123" spans="1:21" ht="46.5" x14ac:dyDescent="0.45">
      <c r="A123" s="59">
        <f t="shared" si="2"/>
        <v>110</v>
      </c>
      <c r="B123" s="61" t="s">
        <v>800</v>
      </c>
      <c r="C123" s="57" t="s">
        <v>17</v>
      </c>
      <c r="D123" s="53" t="s">
        <v>798</v>
      </c>
      <c r="E123" s="54" t="s">
        <v>799</v>
      </c>
      <c r="F123" s="188"/>
      <c r="G123" s="53" t="s">
        <v>32</v>
      </c>
      <c r="H123" s="62">
        <v>2</v>
      </c>
      <c r="I123" s="55">
        <v>1</v>
      </c>
      <c r="J123" s="55">
        <v>1</v>
      </c>
      <c r="K123" s="237"/>
      <c r="L123" s="56"/>
      <c r="M123" s="54"/>
      <c r="N123" s="56"/>
      <c r="O123" s="56"/>
      <c r="P123" s="56" t="str">
        <f t="shared" si="3"/>
        <v>N/A</v>
      </c>
      <c r="Q123" s="53"/>
      <c r="R123" s="53"/>
      <c r="S123" s="62">
        <v>0</v>
      </c>
      <c r="T123" s="175"/>
      <c r="U123" s="230" t="s">
        <v>1607</v>
      </c>
    </row>
    <row r="124" spans="1:21" ht="46.5" x14ac:dyDescent="0.45">
      <c r="A124" s="59">
        <f t="shared" si="2"/>
        <v>111</v>
      </c>
      <c r="B124" s="61" t="s">
        <v>803</v>
      </c>
      <c r="C124" s="57" t="s">
        <v>17</v>
      </c>
      <c r="D124" s="53" t="s">
        <v>801</v>
      </c>
      <c r="E124" s="54" t="s">
        <v>802</v>
      </c>
      <c r="F124" s="188" t="s">
        <v>586</v>
      </c>
      <c r="G124" s="53" t="s">
        <v>32</v>
      </c>
      <c r="H124" s="62">
        <v>3</v>
      </c>
      <c r="I124" s="55">
        <v>1</v>
      </c>
      <c r="J124" s="55">
        <v>1</v>
      </c>
      <c r="K124" s="237"/>
      <c r="L124" s="55"/>
      <c r="M124" s="54"/>
      <c r="N124" s="56"/>
      <c r="O124" s="56"/>
      <c r="P124" s="56" t="str">
        <f t="shared" si="3"/>
        <v>N/A</v>
      </c>
      <c r="Q124" s="53"/>
      <c r="R124" s="53"/>
      <c r="S124" s="62">
        <v>0</v>
      </c>
      <c r="T124" s="175"/>
      <c r="U124" s="230" t="s">
        <v>1607</v>
      </c>
    </row>
    <row r="125" spans="1:21" ht="34.9" x14ac:dyDescent="0.45">
      <c r="A125" s="59">
        <f t="shared" si="2"/>
        <v>112</v>
      </c>
      <c r="B125" s="61" t="s">
        <v>806</v>
      </c>
      <c r="C125" s="57" t="s">
        <v>17</v>
      </c>
      <c r="D125" s="53" t="s">
        <v>804</v>
      </c>
      <c r="E125" s="54" t="s">
        <v>805</v>
      </c>
      <c r="F125" s="188" t="s">
        <v>1353</v>
      </c>
      <c r="G125" s="53" t="s">
        <v>32</v>
      </c>
      <c r="H125" s="62">
        <v>3</v>
      </c>
      <c r="I125" s="55">
        <v>1</v>
      </c>
      <c r="J125" s="55">
        <v>1</v>
      </c>
      <c r="K125" s="237"/>
      <c r="L125" s="56"/>
      <c r="M125" s="54"/>
      <c r="N125" s="56"/>
      <c r="O125" s="56"/>
      <c r="P125" s="56" t="str">
        <f t="shared" si="3"/>
        <v>N/A</v>
      </c>
      <c r="Q125" s="53"/>
      <c r="R125" s="53"/>
      <c r="S125" s="62">
        <v>0</v>
      </c>
      <c r="T125" s="175"/>
      <c r="U125" s="230" t="s">
        <v>1607</v>
      </c>
    </row>
    <row r="126" spans="1:21" ht="34.9" x14ac:dyDescent="0.45">
      <c r="A126" s="59">
        <f t="shared" si="2"/>
        <v>113</v>
      </c>
      <c r="B126" s="61" t="s">
        <v>1360</v>
      </c>
      <c r="C126" s="57" t="s">
        <v>17</v>
      </c>
      <c r="D126" s="53" t="s">
        <v>807</v>
      </c>
      <c r="E126" s="54" t="s">
        <v>808</v>
      </c>
      <c r="F126" s="188" t="s">
        <v>1489</v>
      </c>
      <c r="G126" s="53" t="s">
        <v>32</v>
      </c>
      <c r="H126" s="62">
        <v>3</v>
      </c>
      <c r="I126" s="55">
        <v>1</v>
      </c>
      <c r="J126" s="55">
        <v>1</v>
      </c>
      <c r="K126" s="237"/>
      <c r="L126" s="55"/>
      <c r="M126" s="54"/>
      <c r="N126" s="56"/>
      <c r="O126" s="56"/>
      <c r="P126" s="56" t="str">
        <f t="shared" si="3"/>
        <v>N/A</v>
      </c>
      <c r="Q126" s="53"/>
      <c r="R126" s="53"/>
      <c r="S126" s="62">
        <v>0</v>
      </c>
      <c r="T126" s="175"/>
      <c r="U126" s="230" t="s">
        <v>1607</v>
      </c>
    </row>
    <row r="127" spans="1:21" ht="46.5" x14ac:dyDescent="0.45">
      <c r="A127" s="59">
        <f t="shared" si="2"/>
        <v>114</v>
      </c>
      <c r="B127" s="61" t="s">
        <v>809</v>
      </c>
      <c r="C127" s="57" t="s">
        <v>17</v>
      </c>
      <c r="D127" s="53" t="s">
        <v>1665</v>
      </c>
      <c r="E127" s="54" t="s">
        <v>1661</v>
      </c>
      <c r="F127" s="188" t="s">
        <v>1662</v>
      </c>
      <c r="G127" s="53" t="s">
        <v>32</v>
      </c>
      <c r="H127" s="62">
        <v>3</v>
      </c>
      <c r="I127" s="55">
        <v>1</v>
      </c>
      <c r="J127" s="55">
        <v>1</v>
      </c>
      <c r="K127" s="237"/>
      <c r="L127" s="55"/>
      <c r="M127" s="54"/>
      <c r="N127" s="56"/>
      <c r="O127" s="56"/>
      <c r="P127" s="56" t="str">
        <f t="shared" si="3"/>
        <v>N/A</v>
      </c>
      <c r="Q127" s="53"/>
      <c r="R127" s="53"/>
      <c r="S127" s="62">
        <v>0</v>
      </c>
      <c r="T127" s="175"/>
      <c r="U127" s="230" t="s">
        <v>1607</v>
      </c>
    </row>
    <row r="128" spans="1:21" ht="81.400000000000006" x14ac:dyDescent="0.45">
      <c r="A128" s="59">
        <f t="shared" si="2"/>
        <v>115</v>
      </c>
      <c r="B128" s="61" t="s">
        <v>811</v>
      </c>
      <c r="C128" s="57" t="s">
        <v>17</v>
      </c>
      <c r="D128" s="53" t="s">
        <v>1666</v>
      </c>
      <c r="E128" s="54" t="s">
        <v>1667</v>
      </c>
      <c r="F128" s="188" t="s">
        <v>1314</v>
      </c>
      <c r="G128" s="53" t="s">
        <v>32</v>
      </c>
      <c r="H128" s="62">
        <v>3</v>
      </c>
      <c r="I128" s="55">
        <v>1</v>
      </c>
      <c r="J128" s="55">
        <v>1</v>
      </c>
      <c r="K128" s="237"/>
      <c r="L128" s="55"/>
      <c r="M128" s="54"/>
      <c r="N128" s="56"/>
      <c r="O128" s="56"/>
      <c r="P128" s="56" t="str">
        <f t="shared" si="3"/>
        <v>N/A</v>
      </c>
      <c r="Q128" s="53"/>
      <c r="R128" s="53"/>
      <c r="S128" s="62">
        <v>0</v>
      </c>
      <c r="T128" s="175"/>
      <c r="U128" s="230" t="s">
        <v>1607</v>
      </c>
    </row>
    <row r="129" spans="1:21" ht="34.9" x14ac:dyDescent="0.45">
      <c r="A129" s="59">
        <f t="shared" si="2"/>
        <v>116</v>
      </c>
      <c r="B129" s="61" t="s">
        <v>814</v>
      </c>
      <c r="C129" s="57" t="s">
        <v>17</v>
      </c>
      <c r="D129" s="53" t="s">
        <v>1663</v>
      </c>
      <c r="E129" s="54" t="s">
        <v>1664</v>
      </c>
      <c r="F129" s="188" t="s">
        <v>1663</v>
      </c>
      <c r="G129" s="53" t="s">
        <v>32</v>
      </c>
      <c r="H129" s="62">
        <v>3</v>
      </c>
      <c r="I129" s="55">
        <v>1</v>
      </c>
      <c r="J129" s="55">
        <v>1</v>
      </c>
      <c r="K129" s="237"/>
      <c r="L129" s="55"/>
      <c r="M129" s="54"/>
      <c r="N129" s="56"/>
      <c r="O129" s="56"/>
      <c r="P129" s="56" t="str">
        <f t="shared" si="3"/>
        <v>N/A</v>
      </c>
      <c r="Q129" s="53"/>
      <c r="R129" s="53"/>
      <c r="S129" s="62">
        <v>0</v>
      </c>
      <c r="T129" s="175"/>
      <c r="U129" s="230" t="s">
        <v>1607</v>
      </c>
    </row>
    <row r="130" spans="1:21" ht="58.15" x14ac:dyDescent="0.45">
      <c r="A130" s="59">
        <f t="shared" si="2"/>
        <v>117</v>
      </c>
      <c r="B130" s="61" t="s">
        <v>817</v>
      </c>
      <c r="C130" s="57" t="s">
        <v>17</v>
      </c>
      <c r="D130" s="53" t="s">
        <v>125</v>
      </c>
      <c r="E130" s="54" t="s">
        <v>1679</v>
      </c>
      <c r="F130" s="188"/>
      <c r="G130" s="53" t="s">
        <v>32</v>
      </c>
      <c r="H130" s="62">
        <v>3</v>
      </c>
      <c r="I130" s="55">
        <v>1</v>
      </c>
      <c r="J130" s="55">
        <v>1</v>
      </c>
      <c r="K130" s="237"/>
      <c r="L130" s="55"/>
      <c r="M130" s="54"/>
      <c r="N130" s="56"/>
      <c r="O130" s="56"/>
      <c r="P130" s="56" t="str">
        <f t="shared" si="3"/>
        <v>N/A</v>
      </c>
      <c r="Q130" s="53"/>
      <c r="R130" s="53"/>
      <c r="S130" s="62">
        <v>0</v>
      </c>
      <c r="T130" s="175"/>
      <c r="U130" s="230" t="s">
        <v>1607</v>
      </c>
    </row>
    <row r="131" spans="1:21" ht="23.25" x14ac:dyDescent="0.45">
      <c r="A131" s="59">
        <f t="shared" si="2"/>
        <v>118</v>
      </c>
      <c r="B131" s="61" t="s">
        <v>1880</v>
      </c>
      <c r="C131" s="57" t="s">
        <v>17</v>
      </c>
      <c r="D131" s="53" t="s">
        <v>1879</v>
      </c>
      <c r="E131" s="54" t="s">
        <v>1881</v>
      </c>
      <c r="F131" s="188"/>
      <c r="G131" s="53" t="s">
        <v>32</v>
      </c>
      <c r="H131" s="62">
        <v>3</v>
      </c>
      <c r="I131" s="55">
        <v>1</v>
      </c>
      <c r="J131" s="55">
        <v>1</v>
      </c>
      <c r="K131" s="54"/>
      <c r="L131" s="55"/>
      <c r="M131" s="54"/>
      <c r="N131" s="56"/>
      <c r="O131" s="56"/>
      <c r="P131" s="56" t="str">
        <f t="shared" si="3"/>
        <v>N/A</v>
      </c>
      <c r="Q131" s="53"/>
      <c r="R131" s="53"/>
      <c r="S131" s="62">
        <v>0</v>
      </c>
      <c r="T131" s="175"/>
      <c r="U131" s="230" t="s">
        <v>1607</v>
      </c>
    </row>
    <row r="132" spans="1:21" ht="58.15" x14ac:dyDescent="0.45">
      <c r="A132" s="59">
        <f t="shared" si="2"/>
        <v>119</v>
      </c>
      <c r="B132" s="61" t="s">
        <v>820</v>
      </c>
      <c r="C132" s="57" t="s">
        <v>17</v>
      </c>
      <c r="D132" s="53" t="s">
        <v>1239</v>
      </c>
      <c r="E132" s="54" t="s">
        <v>1238</v>
      </c>
      <c r="F132" s="188"/>
      <c r="G132" s="53" t="s">
        <v>32</v>
      </c>
      <c r="H132" s="62">
        <v>1</v>
      </c>
      <c r="I132" s="55">
        <v>1</v>
      </c>
      <c r="J132" s="55">
        <v>1</v>
      </c>
      <c r="K132" s="237"/>
      <c r="L132" s="56"/>
      <c r="M132" s="54"/>
      <c r="N132" s="56"/>
      <c r="O132" s="56"/>
      <c r="P132" s="56" t="str">
        <f t="shared" si="3"/>
        <v>N/A</v>
      </c>
      <c r="Q132" s="53"/>
      <c r="R132" s="53"/>
      <c r="S132" s="62">
        <v>0</v>
      </c>
      <c r="T132" s="175"/>
      <c r="U132" s="230" t="s">
        <v>1607</v>
      </c>
    </row>
    <row r="133" spans="1:21" ht="23.25" x14ac:dyDescent="0.45">
      <c r="A133" s="59">
        <f t="shared" si="2"/>
        <v>120</v>
      </c>
      <c r="B133" s="61" t="s">
        <v>821</v>
      </c>
      <c r="C133" s="57" t="s">
        <v>773</v>
      </c>
      <c r="D133" s="53" t="s">
        <v>812</v>
      </c>
      <c r="E133" s="54" t="s">
        <v>813</v>
      </c>
      <c r="F133" s="188" t="s">
        <v>1224</v>
      </c>
      <c r="G133" s="53" t="s">
        <v>551</v>
      </c>
      <c r="H133" s="62">
        <v>4</v>
      </c>
      <c r="I133" s="55">
        <v>1</v>
      </c>
      <c r="J133" s="55">
        <v>1</v>
      </c>
      <c r="K133" s="54"/>
      <c r="L133" s="56"/>
      <c r="M133" s="54"/>
      <c r="N133" s="56"/>
      <c r="O133" s="56"/>
      <c r="P133" s="56" t="str">
        <f t="shared" si="3"/>
        <v>N/A</v>
      </c>
      <c r="Q133" s="53"/>
      <c r="R133" s="53"/>
      <c r="S133" s="62">
        <v>0</v>
      </c>
      <c r="T133" s="175"/>
      <c r="U133" s="230" t="s">
        <v>1607</v>
      </c>
    </row>
    <row r="134" spans="1:21" ht="46.5" x14ac:dyDescent="0.45">
      <c r="A134" s="59">
        <f t="shared" si="2"/>
        <v>121</v>
      </c>
      <c r="B134" s="61" t="s">
        <v>1655</v>
      </c>
      <c r="C134" s="57" t="s">
        <v>614</v>
      </c>
      <c r="D134" s="53" t="s">
        <v>815</v>
      </c>
      <c r="E134" s="54" t="s">
        <v>816</v>
      </c>
      <c r="F134" s="188"/>
      <c r="G134" s="53" t="s">
        <v>30</v>
      </c>
      <c r="H134" s="62">
        <v>2</v>
      </c>
      <c r="I134" s="55">
        <v>1</v>
      </c>
      <c r="J134" s="55">
        <v>1</v>
      </c>
      <c r="K134" s="54"/>
      <c r="L134" s="55"/>
      <c r="M134" s="54"/>
      <c r="N134" s="56"/>
      <c r="O134" s="56"/>
      <c r="P134" s="56" t="str">
        <f t="shared" si="3"/>
        <v>N/A</v>
      </c>
      <c r="Q134" s="53"/>
      <c r="R134" s="53"/>
      <c r="S134" s="62">
        <v>0</v>
      </c>
      <c r="T134" s="175"/>
      <c r="U134" s="230" t="s">
        <v>1607</v>
      </c>
    </row>
    <row r="135" spans="1:21" ht="34.9" x14ac:dyDescent="0.45">
      <c r="A135" s="59">
        <f t="shared" si="2"/>
        <v>122</v>
      </c>
      <c r="B135" s="61" t="s">
        <v>1656</v>
      </c>
      <c r="C135" s="57" t="s">
        <v>773</v>
      </c>
      <c r="D135" s="53" t="s">
        <v>818</v>
      </c>
      <c r="E135" s="54" t="s">
        <v>819</v>
      </c>
      <c r="F135" s="188"/>
      <c r="G135" s="53" t="s">
        <v>551</v>
      </c>
      <c r="H135" s="62">
        <v>4</v>
      </c>
      <c r="I135" s="55">
        <v>1</v>
      </c>
      <c r="J135" s="55">
        <v>1</v>
      </c>
      <c r="K135" s="54"/>
      <c r="L135" s="56"/>
      <c r="M135" s="54"/>
      <c r="N135" s="56"/>
      <c r="O135" s="56"/>
      <c r="P135" s="56" t="str">
        <f t="shared" si="3"/>
        <v>N/A</v>
      </c>
      <c r="Q135" s="53"/>
      <c r="R135" s="53"/>
      <c r="S135" s="62">
        <v>0</v>
      </c>
      <c r="T135" s="175"/>
      <c r="U135" s="230" t="s">
        <v>1607</v>
      </c>
    </row>
    <row r="136" spans="1:21" ht="58.15" x14ac:dyDescent="0.45">
      <c r="A136" s="59">
        <f t="shared" si="2"/>
        <v>123</v>
      </c>
      <c r="B136" s="61" t="s">
        <v>1657</v>
      </c>
      <c r="C136" s="57" t="s">
        <v>773</v>
      </c>
      <c r="D136" s="53" t="s">
        <v>810</v>
      </c>
      <c r="E136" s="54" t="s">
        <v>1363</v>
      </c>
      <c r="F136" s="188" t="s">
        <v>1223</v>
      </c>
      <c r="G136" s="53" t="s">
        <v>28</v>
      </c>
      <c r="H136" s="62">
        <v>3</v>
      </c>
      <c r="I136" s="55">
        <v>1</v>
      </c>
      <c r="J136" s="55">
        <v>1</v>
      </c>
      <c r="K136" s="54"/>
      <c r="L136" s="55"/>
      <c r="M136" s="54"/>
      <c r="N136" s="56"/>
      <c r="O136" s="56"/>
      <c r="P136" s="56" t="str">
        <f t="shared" si="3"/>
        <v>N/A</v>
      </c>
      <c r="Q136" s="53"/>
      <c r="R136" s="53"/>
      <c r="S136" s="62">
        <v>1</v>
      </c>
      <c r="T136" s="175"/>
      <c r="U136" s="230" t="s">
        <v>1607</v>
      </c>
    </row>
    <row r="137" spans="1:21" ht="81.400000000000006" x14ac:dyDescent="0.45">
      <c r="A137" s="59">
        <f t="shared" si="2"/>
        <v>124</v>
      </c>
      <c r="B137" s="61" t="s">
        <v>1658</v>
      </c>
      <c r="C137" s="57" t="s">
        <v>773</v>
      </c>
      <c r="D137" s="53" t="s">
        <v>1362</v>
      </c>
      <c r="E137" s="54" t="s">
        <v>1441</v>
      </c>
      <c r="F137" s="188"/>
      <c r="G137" s="53" t="s">
        <v>28</v>
      </c>
      <c r="H137" s="62">
        <v>3</v>
      </c>
      <c r="I137" s="55">
        <v>1</v>
      </c>
      <c r="J137" s="55">
        <v>1</v>
      </c>
      <c r="K137" s="54"/>
      <c r="L137" s="55"/>
      <c r="M137" s="54"/>
      <c r="N137" s="56"/>
      <c r="O137" s="56"/>
      <c r="P137" s="56" t="str">
        <f t="shared" si="3"/>
        <v>N/A</v>
      </c>
      <c r="Q137" s="53"/>
      <c r="R137" s="53"/>
      <c r="S137" s="62">
        <v>1</v>
      </c>
      <c r="T137" s="175"/>
      <c r="U137" s="230" t="s">
        <v>1607</v>
      </c>
    </row>
    <row r="138" spans="1:21" ht="58.15" x14ac:dyDescent="0.45">
      <c r="A138" s="59">
        <f t="shared" si="2"/>
        <v>125</v>
      </c>
      <c r="B138" s="61" t="s">
        <v>823</v>
      </c>
      <c r="C138" s="57" t="s">
        <v>17</v>
      </c>
      <c r="D138" s="53" t="s">
        <v>17</v>
      </c>
      <c r="E138" s="54" t="s">
        <v>1354</v>
      </c>
      <c r="F138" s="188"/>
      <c r="G138" s="53" t="s">
        <v>32</v>
      </c>
      <c r="H138" s="62">
        <v>1</v>
      </c>
      <c r="I138" s="55">
        <v>1</v>
      </c>
      <c r="J138" s="55">
        <v>1</v>
      </c>
      <c r="K138" s="54"/>
      <c r="L138" s="55"/>
      <c r="M138" s="54"/>
      <c r="N138" s="56"/>
      <c r="O138" s="56"/>
      <c r="P138" s="56" t="str">
        <f t="shared" si="3"/>
        <v>N/A</v>
      </c>
      <c r="Q138" s="53"/>
      <c r="R138" s="53"/>
      <c r="S138" s="62">
        <v>0</v>
      </c>
      <c r="T138" s="175"/>
      <c r="U138" s="230" t="s">
        <v>1607</v>
      </c>
    </row>
    <row r="139" spans="1:21" ht="58.15" x14ac:dyDescent="0.45">
      <c r="A139" s="59">
        <f t="shared" si="2"/>
        <v>126</v>
      </c>
      <c r="B139" s="61" t="s">
        <v>825</v>
      </c>
      <c r="C139" s="57" t="s">
        <v>773</v>
      </c>
      <c r="D139" s="53" t="s">
        <v>822</v>
      </c>
      <c r="E139" s="54" t="s">
        <v>1355</v>
      </c>
      <c r="F139" s="188"/>
      <c r="G139" s="53" t="s">
        <v>28</v>
      </c>
      <c r="H139" s="62">
        <v>1</v>
      </c>
      <c r="I139" s="55">
        <v>1</v>
      </c>
      <c r="J139" s="55">
        <v>1</v>
      </c>
      <c r="K139" s="54"/>
      <c r="L139" s="55"/>
      <c r="M139" s="54"/>
      <c r="N139" s="56"/>
      <c r="O139" s="56"/>
      <c r="P139" s="56" t="str">
        <f t="shared" si="3"/>
        <v>N/A</v>
      </c>
      <c r="Q139" s="53"/>
      <c r="R139" s="53"/>
      <c r="S139" s="62">
        <v>0</v>
      </c>
      <c r="T139" s="175"/>
      <c r="U139" s="230" t="s">
        <v>1607</v>
      </c>
    </row>
    <row r="140" spans="1:21" ht="23.25" x14ac:dyDescent="0.45">
      <c r="A140" s="59">
        <f t="shared" si="2"/>
        <v>127</v>
      </c>
      <c r="B140" s="61" t="s">
        <v>1654</v>
      </c>
      <c r="C140" s="57" t="s">
        <v>614</v>
      </c>
      <c r="D140" s="53" t="s">
        <v>824</v>
      </c>
      <c r="E140" s="54" t="s">
        <v>1357</v>
      </c>
      <c r="F140" s="188"/>
      <c r="G140" s="53" t="s">
        <v>30</v>
      </c>
      <c r="H140" s="62">
        <v>3</v>
      </c>
      <c r="I140" s="55">
        <v>1</v>
      </c>
      <c r="J140" s="55">
        <v>1</v>
      </c>
      <c r="K140" s="237"/>
      <c r="L140" s="55"/>
      <c r="M140" s="54"/>
      <c r="N140" s="56"/>
      <c r="O140" s="56"/>
      <c r="P140" s="56" t="str">
        <f t="shared" si="3"/>
        <v>N/A</v>
      </c>
      <c r="Q140" s="53"/>
      <c r="R140" s="53"/>
      <c r="S140" s="62">
        <v>1</v>
      </c>
      <c r="T140" s="175"/>
      <c r="U140" s="230" t="s">
        <v>1607</v>
      </c>
    </row>
    <row r="141" spans="1:21" ht="46.5" x14ac:dyDescent="0.45">
      <c r="A141" s="59">
        <f t="shared" si="2"/>
        <v>128</v>
      </c>
      <c r="B141" s="61" t="s">
        <v>1653</v>
      </c>
      <c r="C141" s="57" t="s">
        <v>614</v>
      </c>
      <c r="D141" s="53" t="s">
        <v>826</v>
      </c>
      <c r="E141" s="54" t="s">
        <v>1356</v>
      </c>
      <c r="F141" s="188"/>
      <c r="G141" s="53" t="s">
        <v>30</v>
      </c>
      <c r="H141" s="62">
        <v>1</v>
      </c>
      <c r="I141" s="55">
        <v>1</v>
      </c>
      <c r="J141" s="55">
        <v>1</v>
      </c>
      <c r="K141" s="54"/>
      <c r="L141" s="55"/>
      <c r="M141" s="54"/>
      <c r="N141" s="56"/>
      <c r="O141" s="56"/>
      <c r="P141" s="56" t="str">
        <f t="shared" si="3"/>
        <v>N/A</v>
      </c>
      <c r="Q141" s="53"/>
      <c r="R141" s="53"/>
      <c r="S141" s="62">
        <v>0</v>
      </c>
      <c r="T141" s="175"/>
      <c r="U141" s="230" t="s">
        <v>1607</v>
      </c>
    </row>
    <row r="142" spans="1:21" ht="34.9" x14ac:dyDescent="0.45">
      <c r="A142" s="59">
        <f t="shared" ref="A142:A155" si="4">ROW(A142)-ROW($A$13)</f>
        <v>129</v>
      </c>
      <c r="B142" s="61" t="s">
        <v>1652</v>
      </c>
      <c r="C142" s="57" t="s">
        <v>614</v>
      </c>
      <c r="D142" s="53" t="s">
        <v>827</v>
      </c>
      <c r="E142" s="54" t="s">
        <v>828</v>
      </c>
      <c r="F142" s="188"/>
      <c r="G142" s="53" t="s">
        <v>551</v>
      </c>
      <c r="H142" s="62">
        <v>1</v>
      </c>
      <c r="I142" s="55">
        <v>1</v>
      </c>
      <c r="J142" s="55">
        <v>1</v>
      </c>
      <c r="K142" s="54"/>
      <c r="L142" s="56"/>
      <c r="M142" s="54"/>
      <c r="N142" s="56"/>
      <c r="O142" s="56"/>
      <c r="P142" s="56" t="str">
        <f t="shared" ref="P142:P155" si="5">IF(OR(I142=3,ISBLANK(M142)),"N/A",IF(N142*O142=0,"?",N142*O142))</f>
        <v>N/A</v>
      </c>
      <c r="Q142" s="53"/>
      <c r="R142" s="53"/>
      <c r="S142" s="62">
        <v>0</v>
      </c>
      <c r="T142" s="175"/>
      <c r="U142" s="230" t="s">
        <v>1607</v>
      </c>
    </row>
    <row r="143" spans="1:21" ht="58.15" x14ac:dyDescent="0.45">
      <c r="A143" s="59">
        <f t="shared" si="4"/>
        <v>130</v>
      </c>
      <c r="B143" s="61" t="s">
        <v>829</v>
      </c>
      <c r="C143" s="57" t="s">
        <v>830</v>
      </c>
      <c r="D143" s="53" t="s">
        <v>831</v>
      </c>
      <c r="E143" s="54" t="s">
        <v>832</v>
      </c>
      <c r="F143" s="188"/>
      <c r="G143" s="53" t="s">
        <v>28</v>
      </c>
      <c r="H143" s="62">
        <v>2</v>
      </c>
      <c r="I143" s="55">
        <v>1</v>
      </c>
      <c r="J143" s="55">
        <v>1</v>
      </c>
      <c r="K143" s="54"/>
      <c r="L143" s="55"/>
      <c r="M143" s="54"/>
      <c r="N143" s="56"/>
      <c r="O143" s="56"/>
      <c r="P143" s="56" t="str">
        <f t="shared" si="5"/>
        <v>N/A</v>
      </c>
      <c r="Q143" s="53"/>
      <c r="R143" s="53"/>
      <c r="S143" s="62">
        <v>1</v>
      </c>
      <c r="T143" s="175"/>
      <c r="U143" s="230" t="s">
        <v>1607</v>
      </c>
    </row>
    <row r="144" spans="1:21" ht="69.75" x14ac:dyDescent="0.45">
      <c r="A144" s="59">
        <f t="shared" si="4"/>
        <v>131</v>
      </c>
      <c r="B144" s="61" t="s">
        <v>833</v>
      </c>
      <c r="C144" s="57" t="s">
        <v>830</v>
      </c>
      <c r="D144" s="53" t="s">
        <v>834</v>
      </c>
      <c r="E144" s="54" t="s">
        <v>835</v>
      </c>
      <c r="F144" s="188"/>
      <c r="G144" s="53" t="s">
        <v>28</v>
      </c>
      <c r="H144" s="62">
        <v>3</v>
      </c>
      <c r="I144" s="55">
        <v>1</v>
      </c>
      <c r="J144" s="55">
        <v>1</v>
      </c>
      <c r="K144" s="54"/>
      <c r="L144" s="55"/>
      <c r="M144" s="54"/>
      <c r="N144" s="56"/>
      <c r="O144" s="56"/>
      <c r="P144" s="56" t="str">
        <f t="shared" si="5"/>
        <v>N/A</v>
      </c>
      <c r="Q144" s="53"/>
      <c r="R144" s="53"/>
      <c r="S144" s="62">
        <v>0</v>
      </c>
      <c r="T144" s="175"/>
      <c r="U144" s="230" t="s">
        <v>1607</v>
      </c>
    </row>
    <row r="145" spans="1:21" ht="46.5" x14ac:dyDescent="0.45">
      <c r="A145" s="59">
        <f t="shared" si="4"/>
        <v>132</v>
      </c>
      <c r="B145" s="61" t="s">
        <v>836</v>
      </c>
      <c r="C145" s="57" t="s">
        <v>830</v>
      </c>
      <c r="D145" s="53" t="s">
        <v>837</v>
      </c>
      <c r="E145" s="54" t="s">
        <v>838</v>
      </c>
      <c r="F145" s="188"/>
      <c r="G145" s="53" t="s">
        <v>28</v>
      </c>
      <c r="H145" s="62">
        <v>3</v>
      </c>
      <c r="I145" s="55">
        <v>1</v>
      </c>
      <c r="J145" s="55">
        <v>1</v>
      </c>
      <c r="K145" s="54"/>
      <c r="L145" s="55"/>
      <c r="M145" s="54"/>
      <c r="N145" s="56"/>
      <c r="O145" s="56"/>
      <c r="P145" s="56" t="str">
        <f t="shared" si="5"/>
        <v>N/A</v>
      </c>
      <c r="Q145" s="53"/>
      <c r="R145" s="53"/>
      <c r="S145" s="62">
        <v>1</v>
      </c>
      <c r="T145" s="175"/>
      <c r="U145" s="230" t="s">
        <v>1607</v>
      </c>
    </row>
    <row r="146" spans="1:21" ht="46.5" x14ac:dyDescent="0.45">
      <c r="A146" s="59">
        <f t="shared" si="4"/>
        <v>133</v>
      </c>
      <c r="B146" s="61" t="s">
        <v>839</v>
      </c>
      <c r="C146" s="57" t="s">
        <v>614</v>
      </c>
      <c r="D146" s="53" t="s">
        <v>840</v>
      </c>
      <c r="E146" s="54" t="s">
        <v>841</v>
      </c>
      <c r="F146" s="188"/>
      <c r="G146" s="53" t="s">
        <v>28</v>
      </c>
      <c r="H146" s="62">
        <v>3</v>
      </c>
      <c r="I146" s="55">
        <v>1</v>
      </c>
      <c r="J146" s="55">
        <v>1</v>
      </c>
      <c r="K146" s="54"/>
      <c r="L146" s="55"/>
      <c r="M146" s="54"/>
      <c r="N146" s="56"/>
      <c r="O146" s="56"/>
      <c r="P146" s="56" t="str">
        <f t="shared" si="5"/>
        <v>N/A</v>
      </c>
      <c r="Q146" s="53"/>
      <c r="R146" s="53"/>
      <c r="S146" s="62">
        <v>0</v>
      </c>
      <c r="T146" s="175"/>
      <c r="U146" s="230" t="s">
        <v>1607</v>
      </c>
    </row>
    <row r="147" spans="1:21" ht="46.5" x14ac:dyDescent="0.45">
      <c r="A147" s="59">
        <f t="shared" si="4"/>
        <v>134</v>
      </c>
      <c r="B147" s="61" t="s">
        <v>842</v>
      </c>
      <c r="C147" s="57" t="s">
        <v>830</v>
      </c>
      <c r="D147" s="53" t="s">
        <v>843</v>
      </c>
      <c r="E147" s="54" t="s">
        <v>844</v>
      </c>
      <c r="F147" s="188" t="s">
        <v>1336</v>
      </c>
      <c r="G147" s="53" t="s">
        <v>560</v>
      </c>
      <c r="H147" s="62">
        <v>1</v>
      </c>
      <c r="I147" s="55">
        <v>1</v>
      </c>
      <c r="J147" s="55">
        <v>1</v>
      </c>
      <c r="K147" s="54"/>
      <c r="L147" s="55"/>
      <c r="M147" s="54"/>
      <c r="N147" s="56"/>
      <c r="O147" s="56"/>
      <c r="P147" s="56" t="str">
        <f t="shared" si="5"/>
        <v>N/A</v>
      </c>
      <c r="Q147" s="53"/>
      <c r="R147" s="53"/>
      <c r="S147" s="62">
        <v>0</v>
      </c>
      <c r="T147" s="175"/>
      <c r="U147" s="230" t="s">
        <v>1607</v>
      </c>
    </row>
    <row r="148" spans="1:21" ht="81.400000000000006" x14ac:dyDescent="0.45">
      <c r="A148" s="59">
        <f t="shared" si="4"/>
        <v>135</v>
      </c>
      <c r="B148" s="61" t="s">
        <v>845</v>
      </c>
      <c r="C148" s="57" t="s">
        <v>830</v>
      </c>
      <c r="D148" s="53" t="s">
        <v>846</v>
      </c>
      <c r="E148" s="54" t="s">
        <v>1953</v>
      </c>
      <c r="F148" s="188" t="s">
        <v>1358</v>
      </c>
      <c r="G148" s="53" t="s">
        <v>560</v>
      </c>
      <c r="H148" s="62">
        <v>1</v>
      </c>
      <c r="I148" s="55">
        <v>1</v>
      </c>
      <c r="J148" s="55">
        <v>1</v>
      </c>
      <c r="K148" s="54"/>
      <c r="L148" s="55"/>
      <c r="M148" s="54"/>
      <c r="N148" s="56"/>
      <c r="O148" s="56"/>
      <c r="P148" s="56" t="str">
        <f t="shared" si="5"/>
        <v>N/A</v>
      </c>
      <c r="Q148" s="53"/>
      <c r="R148" s="53"/>
      <c r="S148" s="62">
        <v>0</v>
      </c>
      <c r="T148" s="175"/>
      <c r="U148" s="230" t="s">
        <v>1607</v>
      </c>
    </row>
    <row r="149" spans="1:21" ht="46.5" x14ac:dyDescent="0.45">
      <c r="A149" s="59">
        <f t="shared" si="4"/>
        <v>136</v>
      </c>
      <c r="B149" s="61" t="s">
        <v>847</v>
      </c>
      <c r="C149" s="57" t="s">
        <v>830</v>
      </c>
      <c r="D149" s="53" t="s">
        <v>848</v>
      </c>
      <c r="E149" s="54" t="s">
        <v>849</v>
      </c>
      <c r="F149" s="188" t="s">
        <v>1336</v>
      </c>
      <c r="G149" s="53" t="s">
        <v>560</v>
      </c>
      <c r="H149" s="62">
        <v>1</v>
      </c>
      <c r="I149" s="55">
        <v>1</v>
      </c>
      <c r="J149" s="55">
        <v>1</v>
      </c>
      <c r="K149" s="54"/>
      <c r="L149" s="55"/>
      <c r="M149" s="54"/>
      <c r="N149" s="56"/>
      <c r="O149" s="56"/>
      <c r="P149" s="56" t="str">
        <f t="shared" si="5"/>
        <v>N/A</v>
      </c>
      <c r="Q149" s="53"/>
      <c r="R149" s="53"/>
      <c r="S149" s="62">
        <v>0</v>
      </c>
      <c r="T149" s="175"/>
      <c r="U149" s="230" t="s">
        <v>1607</v>
      </c>
    </row>
    <row r="150" spans="1:21" ht="46.5" x14ac:dyDescent="0.45">
      <c r="A150" s="59">
        <f t="shared" si="4"/>
        <v>137</v>
      </c>
      <c r="B150" s="61" t="s">
        <v>850</v>
      </c>
      <c r="C150" s="57" t="s">
        <v>17</v>
      </c>
      <c r="D150" s="53" t="s">
        <v>851</v>
      </c>
      <c r="E150" s="54" t="s">
        <v>1143</v>
      </c>
      <c r="F150" s="188" t="s">
        <v>1359</v>
      </c>
      <c r="G150" s="53" t="s">
        <v>560</v>
      </c>
      <c r="H150" s="62">
        <v>3</v>
      </c>
      <c r="I150" s="55">
        <v>1</v>
      </c>
      <c r="J150" s="55">
        <v>1</v>
      </c>
      <c r="K150" s="54"/>
      <c r="L150" s="55"/>
      <c r="M150" s="54"/>
      <c r="N150" s="56"/>
      <c r="O150" s="56"/>
      <c r="P150" s="56" t="str">
        <f t="shared" si="5"/>
        <v>N/A</v>
      </c>
      <c r="Q150" s="53"/>
      <c r="R150" s="53"/>
      <c r="S150" s="62">
        <v>0</v>
      </c>
      <c r="T150" s="175"/>
      <c r="U150" s="230" t="s">
        <v>1607</v>
      </c>
    </row>
    <row r="151" spans="1:21" ht="34.9" x14ac:dyDescent="0.45">
      <c r="A151" s="59">
        <f t="shared" si="4"/>
        <v>138</v>
      </c>
      <c r="B151" s="61" t="s">
        <v>852</v>
      </c>
      <c r="C151" s="57" t="s">
        <v>830</v>
      </c>
      <c r="D151" s="53" t="s">
        <v>853</v>
      </c>
      <c r="E151" s="54" t="s">
        <v>854</v>
      </c>
      <c r="F151" s="188"/>
      <c r="G151" s="53" t="s">
        <v>28</v>
      </c>
      <c r="H151" s="62">
        <v>3</v>
      </c>
      <c r="I151" s="55">
        <v>1</v>
      </c>
      <c r="J151" s="55">
        <v>1</v>
      </c>
      <c r="K151" s="54"/>
      <c r="L151" s="55"/>
      <c r="M151" s="54"/>
      <c r="N151" s="56"/>
      <c r="O151" s="56"/>
      <c r="P151" s="56" t="str">
        <f t="shared" si="5"/>
        <v>N/A</v>
      </c>
      <c r="Q151" s="53"/>
      <c r="R151" s="53"/>
      <c r="S151" s="62">
        <v>0</v>
      </c>
      <c r="T151" s="175"/>
      <c r="U151" s="230" t="s">
        <v>1607</v>
      </c>
    </row>
    <row r="152" spans="1:21" ht="34.9" x14ac:dyDescent="0.45">
      <c r="A152" s="59">
        <f t="shared" si="4"/>
        <v>139</v>
      </c>
      <c r="B152" s="61" t="s">
        <v>855</v>
      </c>
      <c r="C152" s="57" t="s">
        <v>601</v>
      </c>
      <c r="D152" s="53" t="s">
        <v>856</v>
      </c>
      <c r="E152" s="54" t="s">
        <v>1246</v>
      </c>
      <c r="F152" s="188"/>
      <c r="G152" s="53" t="s">
        <v>28</v>
      </c>
      <c r="H152" s="62">
        <v>2</v>
      </c>
      <c r="I152" s="55">
        <v>1</v>
      </c>
      <c r="J152" s="55">
        <v>1</v>
      </c>
      <c r="K152" s="237"/>
      <c r="L152" s="55"/>
      <c r="M152" s="54"/>
      <c r="N152" s="56"/>
      <c r="O152" s="56"/>
      <c r="P152" s="56" t="str">
        <f t="shared" si="5"/>
        <v>N/A</v>
      </c>
      <c r="Q152" s="53"/>
      <c r="R152" s="53"/>
      <c r="S152" s="62">
        <v>0</v>
      </c>
      <c r="T152" s="175"/>
      <c r="U152" s="230" t="s">
        <v>1607</v>
      </c>
    </row>
    <row r="153" spans="1:21" ht="34.9" x14ac:dyDescent="0.45">
      <c r="A153" s="59">
        <f t="shared" si="4"/>
        <v>140</v>
      </c>
      <c r="B153" s="61" t="s">
        <v>857</v>
      </c>
      <c r="C153" s="57" t="s">
        <v>601</v>
      </c>
      <c r="D153" s="53" t="s">
        <v>858</v>
      </c>
      <c r="E153" s="54" t="s">
        <v>859</v>
      </c>
      <c r="F153" s="188"/>
      <c r="G153" s="53" t="s">
        <v>28</v>
      </c>
      <c r="H153" s="62">
        <v>3</v>
      </c>
      <c r="I153" s="55">
        <v>1</v>
      </c>
      <c r="J153" s="55">
        <v>1</v>
      </c>
      <c r="K153" s="54"/>
      <c r="L153" s="55"/>
      <c r="M153" s="54"/>
      <c r="N153" s="56"/>
      <c r="O153" s="56"/>
      <c r="P153" s="56" t="str">
        <f t="shared" si="5"/>
        <v>N/A</v>
      </c>
      <c r="Q153" s="53"/>
      <c r="R153" s="53"/>
      <c r="S153" s="62">
        <v>0</v>
      </c>
      <c r="T153" s="175"/>
      <c r="U153" s="230" t="s">
        <v>1607</v>
      </c>
    </row>
    <row r="154" spans="1:21" ht="34.9" x14ac:dyDescent="0.45">
      <c r="A154" s="59">
        <f t="shared" si="4"/>
        <v>141</v>
      </c>
      <c r="B154" s="61" t="s">
        <v>860</v>
      </c>
      <c r="C154" s="57" t="s">
        <v>601</v>
      </c>
      <c r="D154" s="53" t="s">
        <v>861</v>
      </c>
      <c r="E154" s="54" t="s">
        <v>862</v>
      </c>
      <c r="F154" s="188"/>
      <c r="G154" s="53" t="s">
        <v>28</v>
      </c>
      <c r="H154" s="62">
        <v>3</v>
      </c>
      <c r="I154" s="55">
        <v>1</v>
      </c>
      <c r="J154" s="55">
        <v>1</v>
      </c>
      <c r="K154" s="54"/>
      <c r="L154" s="55"/>
      <c r="M154" s="54" t="s">
        <v>2088</v>
      </c>
      <c r="N154" s="56">
        <v>1</v>
      </c>
      <c r="O154" s="56">
        <v>2</v>
      </c>
      <c r="P154" s="56">
        <f t="shared" si="5"/>
        <v>2</v>
      </c>
      <c r="Q154" s="53"/>
      <c r="R154" s="53"/>
      <c r="S154" s="62">
        <v>0</v>
      </c>
      <c r="T154" s="175"/>
      <c r="U154" s="230" t="s">
        <v>1607</v>
      </c>
    </row>
    <row r="155" spans="1:21" ht="69.75" x14ac:dyDescent="0.45">
      <c r="A155" s="59">
        <f t="shared" si="4"/>
        <v>142</v>
      </c>
      <c r="B155" s="61" t="s">
        <v>863</v>
      </c>
      <c r="C155" s="57" t="s">
        <v>430</v>
      </c>
      <c r="D155" s="53" t="s">
        <v>864</v>
      </c>
      <c r="E155" s="54" t="s">
        <v>865</v>
      </c>
      <c r="F155" s="188"/>
      <c r="G155" s="53" t="s">
        <v>32</v>
      </c>
      <c r="H155" s="62">
        <v>1</v>
      </c>
      <c r="I155" s="55">
        <v>1</v>
      </c>
      <c r="J155" s="55">
        <v>1</v>
      </c>
      <c r="K155" s="54"/>
      <c r="L155" s="55"/>
      <c r="M155" s="54"/>
      <c r="N155" s="56"/>
      <c r="O155" s="56"/>
      <c r="P155" s="56" t="str">
        <f t="shared" si="5"/>
        <v>N/A</v>
      </c>
      <c r="Q155" s="53"/>
      <c r="R155" s="53"/>
      <c r="S155" s="62">
        <v>1</v>
      </c>
      <c r="T155" s="175"/>
      <c r="U155" s="230" t="s">
        <v>1607</v>
      </c>
    </row>
    <row r="156" spans="1:21" x14ac:dyDescent="0.45">
      <c r="H156" s="28"/>
      <c r="I156" s="28"/>
      <c r="J156" s="28"/>
    </row>
    <row r="157" spans="1:21" ht="20.55" customHeight="1" x14ac:dyDescent="0.45">
      <c r="A157" s="47" t="s">
        <v>1940</v>
      </c>
    </row>
    <row r="160" spans="1:21" x14ac:dyDescent="0.45">
      <c r="A160" t="s">
        <v>866</v>
      </c>
      <c r="B160" t="s">
        <v>867</v>
      </c>
      <c r="G160" s="51" t="s">
        <v>868</v>
      </c>
    </row>
    <row r="162" spans="1:14" ht="14.55" customHeight="1" x14ac:dyDescent="0.45">
      <c r="B162" s="79" t="s">
        <v>869</v>
      </c>
      <c r="C162" s="79" t="s">
        <v>155</v>
      </c>
      <c r="D162" s="79"/>
      <c r="G162" t="s">
        <v>25</v>
      </c>
      <c r="I162" s="19"/>
      <c r="K162" s="418"/>
      <c r="L162" s="418"/>
      <c r="M162" s="418"/>
      <c r="N162" s="418"/>
    </row>
    <row r="163" spans="1:14" x14ac:dyDescent="0.45">
      <c r="B163" s="84">
        <v>1</v>
      </c>
      <c r="C163" s="81" t="s">
        <v>612</v>
      </c>
      <c r="D163" s="83"/>
      <c r="K163" s="418"/>
      <c r="L163" s="418"/>
      <c r="M163" s="418"/>
      <c r="N163" s="418"/>
    </row>
    <row r="164" spans="1:14" x14ac:dyDescent="0.45">
      <c r="B164" s="84">
        <v>2</v>
      </c>
      <c r="C164" s="81" t="s">
        <v>623</v>
      </c>
      <c r="D164" s="83"/>
      <c r="K164" s="418"/>
      <c r="L164" s="418"/>
      <c r="M164" s="418"/>
      <c r="N164" s="418"/>
    </row>
    <row r="165" spans="1:14" x14ac:dyDescent="0.45">
      <c r="B165" s="86">
        <v>2.1</v>
      </c>
      <c r="C165" s="81" t="s">
        <v>870</v>
      </c>
      <c r="D165" s="82"/>
      <c r="K165" s="418"/>
      <c r="L165" s="418"/>
      <c r="M165" s="418"/>
      <c r="N165" s="418"/>
    </row>
    <row r="166" spans="1:14" x14ac:dyDescent="0.45">
      <c r="B166" s="86">
        <v>2.2000000000000002</v>
      </c>
      <c r="C166" s="81" t="s">
        <v>871</v>
      </c>
      <c r="D166" s="83"/>
    </row>
    <row r="167" spans="1:14" x14ac:dyDescent="0.45">
      <c r="B167" s="86">
        <v>2.2999999999999998</v>
      </c>
      <c r="C167" s="81" t="s">
        <v>872</v>
      </c>
      <c r="D167" s="83"/>
      <c r="G167" t="s">
        <v>873</v>
      </c>
      <c r="I167" s="21"/>
      <c r="K167" s="418"/>
      <c r="L167" s="418"/>
      <c r="M167" s="418"/>
      <c r="N167" s="418"/>
    </row>
    <row r="168" spans="1:14" x14ac:dyDescent="0.45">
      <c r="B168" s="86">
        <v>2.4</v>
      </c>
      <c r="C168" s="81" t="s">
        <v>874</v>
      </c>
      <c r="D168" s="83"/>
      <c r="K168" s="418"/>
      <c r="L168" s="418"/>
      <c r="M168" s="418"/>
      <c r="N168" s="418"/>
    </row>
    <row r="169" spans="1:14" x14ac:dyDescent="0.45">
      <c r="B169" s="86">
        <v>2.5</v>
      </c>
      <c r="C169" s="81" t="s">
        <v>875</v>
      </c>
      <c r="D169" s="83"/>
      <c r="K169" s="418"/>
      <c r="L169" s="418"/>
      <c r="M169" s="418"/>
      <c r="N169" s="418"/>
    </row>
    <row r="170" spans="1:14" x14ac:dyDescent="0.45">
      <c r="B170" s="86">
        <v>2.6</v>
      </c>
      <c r="C170" s="81" t="s">
        <v>689</v>
      </c>
      <c r="D170" s="83"/>
      <c r="K170" s="418"/>
      <c r="L170" s="418"/>
      <c r="M170" s="418"/>
      <c r="N170" s="418"/>
    </row>
    <row r="171" spans="1:14" x14ac:dyDescent="0.45">
      <c r="B171" s="86">
        <v>2.7</v>
      </c>
      <c r="C171" s="81" t="s">
        <v>704</v>
      </c>
      <c r="D171" s="83"/>
    </row>
    <row r="172" spans="1:14" x14ac:dyDescent="0.45">
      <c r="B172" s="86">
        <v>2.8</v>
      </c>
      <c r="C172" s="81" t="s">
        <v>876</v>
      </c>
      <c r="D172" s="83"/>
      <c r="G172" t="s">
        <v>877</v>
      </c>
      <c r="I172" s="20"/>
      <c r="K172" s="418" t="s">
        <v>1144</v>
      </c>
      <c r="L172" s="418"/>
      <c r="M172" s="418"/>
      <c r="N172" s="418"/>
    </row>
    <row r="173" spans="1:14" x14ac:dyDescent="0.45">
      <c r="B173" s="80">
        <v>3</v>
      </c>
      <c r="C173" s="81" t="s">
        <v>62</v>
      </c>
      <c r="D173" s="85"/>
      <c r="K173" s="418"/>
      <c r="L173" s="418"/>
      <c r="M173" s="418"/>
      <c r="N173" s="418"/>
    </row>
    <row r="174" spans="1:14" x14ac:dyDescent="0.45">
      <c r="K174" s="418"/>
      <c r="L174" s="418"/>
      <c r="M174" s="418"/>
      <c r="N174" s="418"/>
    </row>
    <row r="175" spans="1:14" x14ac:dyDescent="0.45">
      <c r="A175" t="s">
        <v>878</v>
      </c>
      <c r="B175" t="s">
        <v>879</v>
      </c>
      <c r="K175" s="418"/>
      <c r="L175" s="418"/>
      <c r="M175" s="418"/>
      <c r="N175" s="418"/>
    </row>
    <row r="177" spans="2:14" ht="15.6" customHeight="1" x14ac:dyDescent="0.45">
      <c r="B177" s="87">
        <v>5</v>
      </c>
      <c r="C177" t="s">
        <v>880</v>
      </c>
      <c r="G177" t="s">
        <v>881</v>
      </c>
      <c r="I177" s="22"/>
      <c r="K177" s="418"/>
      <c r="L177" s="418"/>
      <c r="M177" s="418"/>
      <c r="N177" s="418"/>
    </row>
    <row r="178" spans="2:14" x14ac:dyDescent="0.45">
      <c r="B178" s="87">
        <v>5</v>
      </c>
      <c r="C178" t="s">
        <v>882</v>
      </c>
      <c r="K178" s="418"/>
      <c r="L178" s="418"/>
      <c r="M178" s="418"/>
      <c r="N178" s="418"/>
    </row>
    <row r="179" spans="2:14" x14ac:dyDescent="0.45">
      <c r="K179" s="418"/>
      <c r="L179" s="418"/>
      <c r="M179" s="418"/>
      <c r="N179" s="418"/>
    </row>
    <row r="180" spans="2:14" x14ac:dyDescent="0.45">
      <c r="B180" t="s">
        <v>883</v>
      </c>
      <c r="K180" s="418"/>
      <c r="L180" s="418"/>
      <c r="M180" s="418"/>
      <c r="N180" s="418"/>
    </row>
    <row r="182" spans="2:14" x14ac:dyDescent="0.45">
      <c r="B182" s="148" t="s">
        <v>884</v>
      </c>
      <c r="C182" s="148" t="s">
        <v>885</v>
      </c>
      <c r="D182" s="148" t="s">
        <v>886</v>
      </c>
      <c r="G182" t="s">
        <v>887</v>
      </c>
      <c r="I182" s="24"/>
      <c r="K182" s="418"/>
      <c r="L182" s="418"/>
      <c r="M182" s="418"/>
      <c r="N182" s="418"/>
    </row>
    <row r="183" spans="2:14" x14ac:dyDescent="0.45">
      <c r="B183" s="147">
        <v>1</v>
      </c>
      <c r="C183" s="100" t="s">
        <v>2003</v>
      </c>
      <c r="D183" s="87" t="s">
        <v>888</v>
      </c>
      <c r="K183" s="418"/>
      <c r="L183" s="418"/>
      <c r="M183" s="418"/>
      <c r="N183" s="418"/>
    </row>
    <row r="184" spans="2:14" x14ac:dyDescent="0.45">
      <c r="B184" s="147">
        <v>2</v>
      </c>
      <c r="C184" s="100" t="s">
        <v>889</v>
      </c>
      <c r="D184" s="87" t="s">
        <v>890</v>
      </c>
      <c r="K184" s="418"/>
      <c r="L184" s="418"/>
      <c r="M184" s="418"/>
      <c r="N184" s="418"/>
    </row>
    <row r="185" spans="2:14" x14ac:dyDescent="0.45">
      <c r="B185" s="147">
        <v>3</v>
      </c>
      <c r="C185" s="100" t="s">
        <v>891</v>
      </c>
      <c r="D185" s="87" t="s">
        <v>892</v>
      </c>
      <c r="K185" s="418"/>
      <c r="L185" s="418"/>
      <c r="M185" s="418"/>
      <c r="N185" s="418"/>
    </row>
    <row r="186" spans="2:14" x14ac:dyDescent="0.45">
      <c r="B186" s="147">
        <v>4</v>
      </c>
      <c r="C186" s="100" t="s">
        <v>893</v>
      </c>
      <c r="D186" s="87" t="s">
        <v>894</v>
      </c>
    </row>
    <row r="188" spans="2:14" ht="47.1" customHeight="1" x14ac:dyDescent="0.45">
      <c r="B188" t="s">
        <v>895</v>
      </c>
    </row>
    <row r="190" spans="2:14" x14ac:dyDescent="0.45">
      <c r="B190" s="148" t="s">
        <v>884</v>
      </c>
      <c r="C190" s="148" t="s">
        <v>896</v>
      </c>
      <c r="D190" s="148" t="s">
        <v>897</v>
      </c>
    </row>
    <row r="191" spans="2:14" x14ac:dyDescent="0.45">
      <c r="B191" s="147">
        <v>1</v>
      </c>
      <c r="C191" s="100">
        <v>50000</v>
      </c>
      <c r="D191" s="87" t="s">
        <v>898</v>
      </c>
    </row>
    <row r="192" spans="2:14" x14ac:dyDescent="0.45">
      <c r="B192" s="147">
        <v>2</v>
      </c>
      <c r="C192" s="100">
        <v>500000</v>
      </c>
      <c r="D192" s="87" t="s">
        <v>899</v>
      </c>
    </row>
    <row r="193" spans="2:4" x14ac:dyDescent="0.45">
      <c r="B193" s="147">
        <v>3</v>
      </c>
      <c r="C193" s="100">
        <v>5000000</v>
      </c>
      <c r="D193" s="87" t="s">
        <v>900</v>
      </c>
    </row>
    <row r="194" spans="2:4" x14ac:dyDescent="0.45">
      <c r="B194" s="147">
        <v>4</v>
      </c>
      <c r="C194" s="100">
        <v>25000000</v>
      </c>
      <c r="D194" s="87" t="s">
        <v>901</v>
      </c>
    </row>
  </sheetData>
  <mergeCells count="14">
    <mergeCell ref="K182:N185"/>
    <mergeCell ref="A1:E1"/>
    <mergeCell ref="A2:D2"/>
    <mergeCell ref="Q2:S2"/>
    <mergeCell ref="A3:B3"/>
    <mergeCell ref="C4:E4"/>
    <mergeCell ref="A5:B5"/>
    <mergeCell ref="C5:E5"/>
    <mergeCell ref="R5:S5"/>
    <mergeCell ref="A7:E11"/>
    <mergeCell ref="K162:N165"/>
    <mergeCell ref="K167:N170"/>
    <mergeCell ref="K172:N175"/>
    <mergeCell ref="K177:N180"/>
  </mergeCells>
  <conditionalFormatting sqref="B14:S155">
    <cfRule type="expression" dxfId="212" priority="3">
      <formula>IF($G14="Recht",TRUE,FALSE)</formula>
    </cfRule>
    <cfRule type="expression" dxfId="211" priority="4">
      <formula>IF($G14="Projektleitung",TRUE,FALSE)</formula>
    </cfRule>
    <cfRule type="expression" dxfId="210" priority="5">
      <formula>IF($G14="Informatik",TRUE,FALSE)</formula>
    </cfRule>
    <cfRule type="expression" dxfId="209" priority="6">
      <formula>IF($G14="CISO",TRUE,FALSE)</formula>
    </cfRule>
    <cfRule type="expression" dxfId="208" priority="7">
      <formula>IF($G14="Datenschutz",TRUE,FALSE)</formula>
    </cfRule>
  </conditionalFormatting>
  <conditionalFormatting sqref="B14:T155">
    <cfRule type="expression" dxfId="207" priority="1">
      <formula>IF($U14="OFF",TRUE,FALSE)</formula>
    </cfRule>
  </conditionalFormatting>
  <conditionalFormatting sqref="P14:P155">
    <cfRule type="colorScale" priority="2">
      <colorScale>
        <cfvo type="num" val="0"/>
        <cfvo type="num" val="$B$178"/>
        <cfvo type="num" val="16"/>
        <color rgb="FF00B050"/>
        <color rgb="FFFFEB84"/>
        <color rgb="FFFF0000"/>
      </colorScale>
    </cfRule>
  </conditionalFormatting>
  <dataValidations count="1">
    <dataValidation type="list" allowBlank="1" showInputMessage="1" showErrorMessage="1" sqref="U14:U155" xr:uid="{7B0B96CD-4113-4117-8BEF-29A3D39EA659}">
      <formula1>"ON,OFF"</formula1>
    </dataValidation>
  </dataValidations>
  <pageMargins left="0.7" right="0.7" top="0.78740157499999996" bottom="0.78740157499999996" header="0.3" footer="0.3"/>
  <pageSetup paperSize="8" scale="41" fitToHeight="0" orientation="landscape" r:id="rId1"/>
  <headerFooter>
    <oddFooter>&amp;LAll Rights Reserved by VISCHER Ltd. May only be used with license.</oddFooter>
  </headerFooter>
  <rowBreaks count="1" manualBreakCount="1">
    <brk id="158" max="18"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8" id="{01F23A08-0B83-44E6-9B10-B7F734D346FC}">
            <x14:iconSet iconSet="3Symbols2" showValue="0" custom="1">
              <x14:cfvo type="percent">
                <xm:f>0</xm:f>
              </x14:cfvo>
              <x14:cfvo type="num">
                <xm:f>2</xm:f>
              </x14:cfvo>
              <x14:cfvo type="num">
                <xm:f>3</xm:f>
              </x14:cfvo>
              <x14:cfIcon iconSet="3Symbols2" iconId="0"/>
              <x14:cfIcon iconSet="3Symbols" iconId="1"/>
              <x14:cfIcon iconSet="3Symbols2" iconId="2"/>
            </x14:iconSet>
          </x14:cfRule>
          <xm:sqref>I7:I9 I14:I155</xm:sqref>
        </x14:conditionalFormatting>
        <x14:conditionalFormatting xmlns:xm="http://schemas.microsoft.com/office/excel/2006/main">
          <x14:cfRule type="iconSet" priority="9" id="{A8A63BBB-18C0-48CA-9927-BAC2EAAB9E1F}">
            <x14:iconSet iconSet="3Symbols2" showValue="0" custom="1">
              <x14:cfvo type="percent">
                <xm:f>0</xm:f>
              </x14:cfvo>
              <x14:cfvo type="num">
                <xm:f>2</xm:f>
              </x14:cfvo>
              <x14:cfvo type="num">
                <xm:f>3</xm:f>
              </x14:cfvo>
              <x14:cfIcon iconSet="3Symbols2" iconId="0"/>
              <x14:cfIcon iconSet="3Symbols" iconId="1"/>
              <x14:cfIcon iconSet="3Symbols2" iconId="2"/>
            </x14:iconSet>
          </x14:cfRule>
          <xm:sqref>J7:J9 J14:J155</xm:sqref>
        </x14:conditionalFormatting>
        <x14:conditionalFormatting xmlns:xm="http://schemas.microsoft.com/office/excel/2006/main">
          <x14:cfRule type="iconSet" priority="10" id="{17D6ABB8-8046-462F-82A6-B93DB22B71D0}">
            <x14:iconSet iconSet="3Symbols2" showValue="0" custom="1">
              <x14:cfvo type="percent">
                <xm:f>0</xm:f>
              </x14:cfvo>
              <x14:cfvo type="num">
                <xm:f>1</xm:f>
              </x14:cfvo>
              <x14:cfvo type="num">
                <xm:f>2</xm:f>
              </x14:cfvo>
              <x14:cfIcon iconSet="4RedToBlack" iconId="1"/>
              <x14:cfIcon iconSet="3Symbols2" iconId="0"/>
              <x14:cfIcon iconSet="3Symbols2" iconId="2"/>
            </x14:iconSet>
          </x14:cfRule>
          <xm:sqref>S14:S155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0737-429A-4A26-A399-A50B3AB2EB7A}">
  <dimension ref="A1"/>
  <sheetViews>
    <sheetView workbookViewId="0"/>
  </sheetViews>
  <sheetFormatPr baseColWidth="10" defaultRowHeight="14.25" x14ac:dyDescent="0.45"/>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5B28-0905-4FC7-89AA-0DC4D52CAC05}">
  <dimension ref="A1:BA117"/>
  <sheetViews>
    <sheetView showGridLines="0" topLeftCell="F72" zoomScaleNormal="100" workbookViewId="0">
      <selection sqref="A1:F1"/>
    </sheetView>
  </sheetViews>
  <sheetFormatPr baseColWidth="10" defaultColWidth="11.46484375" defaultRowHeight="14.25" x14ac:dyDescent="0.45"/>
  <cols>
    <col min="1" max="1" width="4" customWidth="1"/>
    <col min="2" max="2" width="5.6640625" customWidth="1"/>
    <col min="3" max="3" width="32.46484375" customWidth="1"/>
    <col min="4" max="4" width="30.6640625" customWidth="1"/>
    <col min="5" max="5" width="40.1328125" customWidth="1"/>
    <col min="6" max="6" width="38.6640625" customWidth="1"/>
    <col min="7" max="7" width="13.53125" customWidth="1"/>
    <col min="8" max="8" width="36.19921875" customWidth="1"/>
    <col min="9" max="9" width="33.86328125" customWidth="1"/>
    <col min="10" max="10" width="9.33203125" customWidth="1"/>
    <col min="11" max="11" width="8.1328125" customWidth="1"/>
    <col min="12" max="12" width="6.86328125" customWidth="1"/>
    <col min="13" max="13" width="7.53125" customWidth="1"/>
    <col min="14" max="14" width="9.46484375" customWidth="1"/>
    <col min="15" max="15" width="9.1328125" customWidth="1"/>
    <col min="16" max="16" width="8.1328125" customWidth="1"/>
    <col min="17" max="17" width="6.86328125" customWidth="1"/>
    <col min="18" max="18" width="7" customWidth="1"/>
    <col min="19" max="19" width="9.46484375" customWidth="1"/>
    <col min="20" max="20" width="27.86328125" customWidth="1"/>
    <col min="21" max="21" width="9.86328125" customWidth="1"/>
    <col min="22" max="22" width="21.53125" customWidth="1"/>
    <col min="23" max="23" width="11.6640625" customWidth="1"/>
    <col min="24" max="24" width="35.6640625" customWidth="1"/>
    <col min="25" max="28" width="4" customWidth="1"/>
    <col min="29" max="29" width="6.19921875" customWidth="1"/>
    <col min="30" max="30" width="8.1328125" customWidth="1"/>
    <col min="31" max="40" width="5.53125" customWidth="1"/>
    <col min="41" max="41" width="13.6640625" customWidth="1"/>
    <col min="43" max="52" width="5.53125" customWidth="1"/>
    <col min="53" max="53" width="13.19921875" customWidth="1"/>
  </cols>
  <sheetData>
    <row r="1" spans="1:53" ht="28.05" customHeight="1" x14ac:dyDescent="0.45">
      <c r="A1" s="318" t="s">
        <v>1623</v>
      </c>
      <c r="B1" s="318"/>
      <c r="C1" s="318"/>
      <c r="D1" s="318"/>
      <c r="E1" s="318"/>
      <c r="F1" s="318"/>
    </row>
    <row r="2" spans="1:53" ht="27" customHeight="1" x14ac:dyDescent="0.45">
      <c r="A2" s="311" t="s">
        <v>2021</v>
      </c>
      <c r="B2" s="311"/>
      <c r="C2" s="311"/>
      <c r="D2" s="311"/>
      <c r="E2" s="60"/>
      <c r="V2" s="332" t="s">
        <v>1602</v>
      </c>
      <c r="W2" s="332"/>
      <c r="X2" s="332"/>
      <c r="Y2" s="203"/>
      <c r="Z2" s="203"/>
      <c r="AA2" s="203"/>
      <c r="AB2" s="203"/>
      <c r="AC2" s="203"/>
      <c r="AD2" s="201"/>
      <c r="AE2" s="201"/>
    </row>
    <row r="3" spans="1:53" ht="15.75" x14ac:dyDescent="0.45">
      <c r="A3" s="63" t="s">
        <v>21</v>
      </c>
      <c r="B3" s="63"/>
      <c r="C3" s="435" t="str">
        <f>'1. Beschreibung der Lösung'!$C$6</f>
        <v>[M365]</v>
      </c>
      <c r="D3" s="435"/>
      <c r="E3" s="435"/>
      <c r="G3" s="214" t="s">
        <v>1626</v>
      </c>
      <c r="H3" s="422">
        <v>44868</v>
      </c>
      <c r="I3" s="422"/>
      <c r="J3" s="222"/>
      <c r="K3" s="222"/>
      <c r="L3" s="222"/>
      <c r="M3" s="193"/>
      <c r="N3" s="193"/>
      <c r="Q3" s="216"/>
    </row>
    <row r="4" spans="1:53" x14ac:dyDescent="0.45">
      <c r="A4" s="47"/>
      <c r="B4" s="47"/>
      <c r="Q4" s="216"/>
      <c r="V4" s="48" t="s">
        <v>1696</v>
      </c>
      <c r="W4" s="228">
        <f>($Z$79-0.5)*100</f>
        <v>2.1126760563380254</v>
      </c>
      <c r="X4" s="218"/>
    </row>
    <row r="5" spans="1:53" ht="14.55" customHeight="1" x14ac:dyDescent="0.45">
      <c r="A5" s="410" t="s">
        <v>1890</v>
      </c>
      <c r="B5" s="420"/>
      <c r="C5" s="420"/>
      <c r="D5" s="420"/>
      <c r="E5" s="420"/>
      <c r="F5" s="420"/>
      <c r="G5" s="113" t="s">
        <v>1605</v>
      </c>
      <c r="H5" s="438" t="s">
        <v>1625</v>
      </c>
      <c r="I5" s="438"/>
      <c r="V5" s="48" t="s">
        <v>1697</v>
      </c>
      <c r="W5" s="228">
        <f>($AB$79-0.5)*100</f>
        <v>2.4193548387096753</v>
      </c>
      <c r="X5" s="218"/>
    </row>
    <row r="6" spans="1:53" x14ac:dyDescent="0.45">
      <c r="A6" s="436"/>
      <c r="B6" s="436"/>
      <c r="C6" s="436"/>
      <c r="D6" s="436"/>
      <c r="E6" s="436"/>
      <c r="F6" s="436"/>
      <c r="G6" s="28"/>
      <c r="H6" s="438"/>
      <c r="I6" s="438"/>
      <c r="W6" s="229"/>
    </row>
    <row r="7" spans="1:53" ht="140.55000000000001" customHeight="1" x14ac:dyDescent="0.5">
      <c r="A7" s="437"/>
      <c r="B7" s="437"/>
      <c r="C7" s="437"/>
      <c r="D7" s="437"/>
      <c r="E7" s="437"/>
      <c r="F7" s="437"/>
      <c r="G7" s="28"/>
      <c r="I7" s="205" t="s">
        <v>1541</v>
      </c>
      <c r="J7" s="206" t="s">
        <v>532</v>
      </c>
      <c r="K7" s="206" t="s">
        <v>532</v>
      </c>
      <c r="L7" s="206" t="s">
        <v>1539</v>
      </c>
      <c r="M7" s="206" t="s">
        <v>1539</v>
      </c>
      <c r="N7" s="206" t="s">
        <v>1113</v>
      </c>
      <c r="O7" s="206" t="s">
        <v>532</v>
      </c>
      <c r="P7" s="206" t="s">
        <v>532</v>
      </c>
      <c r="Q7" s="206" t="s">
        <v>1539</v>
      </c>
      <c r="R7" s="206" t="s">
        <v>1539</v>
      </c>
      <c r="S7" s="206" t="s">
        <v>1113</v>
      </c>
      <c r="T7" s="206"/>
      <c r="AE7" s="114" t="s">
        <v>902</v>
      </c>
      <c r="AN7" s="115" t="s">
        <v>903</v>
      </c>
      <c r="AO7">
        <v>5</v>
      </c>
      <c r="AQ7" s="114"/>
      <c r="AZ7" s="115"/>
    </row>
    <row r="8" spans="1:53" x14ac:dyDescent="0.45">
      <c r="A8" s="47"/>
      <c r="B8" s="47"/>
      <c r="J8" s="204"/>
    </row>
    <row r="9" spans="1:53" ht="14.55" customHeight="1" x14ac:dyDescent="0.45">
      <c r="A9" s="101"/>
      <c r="B9" s="429" t="s">
        <v>904</v>
      </c>
      <c r="C9" s="429"/>
      <c r="D9" s="429"/>
      <c r="E9" s="439"/>
      <c r="F9" s="440" t="s">
        <v>905</v>
      </c>
      <c r="G9" s="429"/>
      <c r="H9" s="440" t="s">
        <v>906</v>
      </c>
      <c r="I9" s="439"/>
      <c r="J9" s="383" t="s">
        <v>1695</v>
      </c>
      <c r="K9" s="384"/>
      <c r="L9" s="384"/>
      <c r="M9" s="384"/>
      <c r="N9" s="385"/>
      <c r="O9" s="383" t="s">
        <v>1540</v>
      </c>
      <c r="P9" s="384"/>
      <c r="Q9" s="384"/>
      <c r="R9" s="384"/>
      <c r="S9" s="385"/>
      <c r="T9" s="433" t="s">
        <v>1613</v>
      </c>
      <c r="U9" s="427" t="s">
        <v>919</v>
      </c>
      <c r="V9" s="429" t="s">
        <v>907</v>
      </c>
      <c r="W9" s="429"/>
      <c r="X9" s="430" t="s">
        <v>1551</v>
      </c>
      <c r="Y9" s="431" t="s">
        <v>1608</v>
      </c>
      <c r="Z9" s="431" t="s">
        <v>1609</v>
      </c>
      <c r="AA9" s="431" t="s">
        <v>1610</v>
      </c>
      <c r="AB9" s="431" t="s">
        <v>1611</v>
      </c>
      <c r="AC9" s="431" t="s">
        <v>1606</v>
      </c>
      <c r="AE9" s="432" t="s">
        <v>908</v>
      </c>
      <c r="AF9" s="432"/>
      <c r="AG9" s="432"/>
      <c r="AH9" s="432"/>
      <c r="AI9" s="432"/>
      <c r="AJ9" s="426" t="s">
        <v>1467</v>
      </c>
      <c r="AK9" s="426"/>
      <c r="AL9" s="426"/>
      <c r="AM9" s="426"/>
      <c r="AN9" s="426"/>
      <c r="AO9" s="120" t="s">
        <v>909</v>
      </c>
      <c r="AQ9" s="432" t="s">
        <v>908</v>
      </c>
      <c r="AR9" s="432"/>
      <c r="AS9" s="432"/>
      <c r="AT9" s="432"/>
      <c r="AU9" s="432"/>
      <c r="AV9" s="426" t="s">
        <v>1467</v>
      </c>
      <c r="AW9" s="426"/>
      <c r="AX9" s="426"/>
      <c r="AY9" s="426"/>
      <c r="AZ9" s="426"/>
      <c r="BA9" s="120" t="s">
        <v>909</v>
      </c>
    </row>
    <row r="10" spans="1:53" ht="28.5" customHeight="1" x14ac:dyDescent="0.45">
      <c r="A10" s="110" t="s">
        <v>535</v>
      </c>
      <c r="B10" s="110" t="s">
        <v>910</v>
      </c>
      <c r="C10" s="103" t="s">
        <v>911</v>
      </c>
      <c r="D10" s="103" t="s">
        <v>430</v>
      </c>
      <c r="E10" s="104" t="s">
        <v>912</v>
      </c>
      <c r="F10" s="102" t="s">
        <v>913</v>
      </c>
      <c r="G10" s="105" t="s">
        <v>914</v>
      </c>
      <c r="H10" s="102" t="s">
        <v>915</v>
      </c>
      <c r="I10" s="104" t="s">
        <v>916</v>
      </c>
      <c r="J10" s="107" t="s">
        <v>1041</v>
      </c>
      <c r="K10" s="106" t="s">
        <v>1040</v>
      </c>
      <c r="L10" s="197" t="s">
        <v>1492</v>
      </c>
      <c r="M10" s="106" t="s">
        <v>1493</v>
      </c>
      <c r="N10" s="209" t="s">
        <v>1543</v>
      </c>
      <c r="O10" s="198" t="s">
        <v>1041</v>
      </c>
      <c r="P10" s="106" t="s">
        <v>1040</v>
      </c>
      <c r="Q10" s="199" t="s">
        <v>1492</v>
      </c>
      <c r="R10" s="198" t="s">
        <v>1493</v>
      </c>
      <c r="S10" s="209" t="s">
        <v>1543</v>
      </c>
      <c r="T10" s="434"/>
      <c r="U10" s="428"/>
      <c r="V10" s="102" t="s">
        <v>920</v>
      </c>
      <c r="W10" s="103" t="s">
        <v>921</v>
      </c>
      <c r="X10" s="430"/>
      <c r="Y10" s="431"/>
      <c r="Z10" s="431"/>
      <c r="AA10" s="431"/>
      <c r="AB10" s="431"/>
      <c r="AC10" s="431"/>
      <c r="AE10" s="116" t="s">
        <v>922</v>
      </c>
      <c r="AF10" s="116" t="s">
        <v>923</v>
      </c>
      <c r="AG10" s="116" t="s">
        <v>924</v>
      </c>
      <c r="AH10" s="116" t="s">
        <v>925</v>
      </c>
      <c r="AI10" s="116" t="s">
        <v>926</v>
      </c>
      <c r="AJ10" s="118" t="s">
        <v>922</v>
      </c>
      <c r="AK10" s="118" t="s">
        <v>923</v>
      </c>
      <c r="AL10" s="118" t="s">
        <v>924</v>
      </c>
      <c r="AM10" s="118" t="s">
        <v>925</v>
      </c>
      <c r="AN10" s="118" t="s">
        <v>926</v>
      </c>
      <c r="AO10" s="121" t="s">
        <v>927</v>
      </c>
      <c r="AQ10" s="116" t="s">
        <v>922</v>
      </c>
      <c r="AR10" s="116" t="s">
        <v>923</v>
      </c>
      <c r="AS10" s="116" t="s">
        <v>924</v>
      </c>
      <c r="AT10" s="116" t="s">
        <v>925</v>
      </c>
      <c r="AU10" s="116" t="s">
        <v>926</v>
      </c>
      <c r="AV10" s="118" t="s">
        <v>922</v>
      </c>
      <c r="AW10" s="118" t="s">
        <v>923</v>
      </c>
      <c r="AX10" s="118" t="s">
        <v>924</v>
      </c>
      <c r="AY10" s="118" t="s">
        <v>925</v>
      </c>
      <c r="AZ10" s="118" t="s">
        <v>926</v>
      </c>
      <c r="BA10" s="121" t="s">
        <v>927</v>
      </c>
    </row>
    <row r="11" spans="1:53" ht="93" x14ac:dyDescent="0.45">
      <c r="A11" s="36">
        <f t="shared" ref="A11:A74" si="0">ROW(A11)-ROW($A$10)</f>
        <v>1</v>
      </c>
      <c r="B11" s="127" t="s">
        <v>928</v>
      </c>
      <c r="C11" s="128" t="s">
        <v>971</v>
      </c>
      <c r="D11" s="129" t="s">
        <v>1460</v>
      </c>
      <c r="E11" s="130" t="s">
        <v>1686</v>
      </c>
      <c r="F11" s="162" t="s">
        <v>1714</v>
      </c>
      <c r="G11" s="95">
        <v>0.1</v>
      </c>
      <c r="H11" s="132" t="s">
        <v>1736</v>
      </c>
      <c r="I11" s="133" t="s">
        <v>1717</v>
      </c>
      <c r="J11" s="92">
        <v>3</v>
      </c>
      <c r="K11" s="92">
        <v>3</v>
      </c>
      <c r="L11" s="155">
        <f t="shared" ref="L11:L74" si="1">J11*K11</f>
        <v>9</v>
      </c>
      <c r="M11" s="210">
        <f t="shared" ref="M11:M74" si="2">IF(L11=0,0,IF(ROUND($B$84*$G11*L11,0)=0,1,ROUND($B$84*$G11*L11,0)))</f>
        <v>2</v>
      </c>
      <c r="N11" s="207">
        <v>1</v>
      </c>
      <c r="O11" s="208">
        <v>4</v>
      </c>
      <c r="P11" s="92">
        <v>4</v>
      </c>
      <c r="Q11" s="155">
        <f t="shared" ref="Q11:Q74" si="3">O11*P11</f>
        <v>16</v>
      </c>
      <c r="R11" s="195">
        <f t="shared" ref="R11:R74" si="4">IF(Q11=0,0,IF(ROUND($B$84*$G11*Q11,0)=0,1,ROUND($B$84*$G11*Q11,0)))</f>
        <v>3</v>
      </c>
      <c r="S11" s="207">
        <v>1</v>
      </c>
      <c r="T11" s="226" t="s">
        <v>1617</v>
      </c>
      <c r="U11" s="92"/>
      <c r="V11" s="134" t="s">
        <v>1604</v>
      </c>
      <c r="W11" s="135"/>
      <c r="X11" s="200" t="s">
        <v>1603</v>
      </c>
      <c r="Y11" s="215">
        <v>5</v>
      </c>
      <c r="Z11" s="215">
        <f>N11*Y11</f>
        <v>5</v>
      </c>
      <c r="AA11" s="215">
        <v>5</v>
      </c>
      <c r="AB11" s="215">
        <f>S11*AA11</f>
        <v>5</v>
      </c>
      <c r="AC11" s="215" t="s">
        <v>1607</v>
      </c>
      <c r="AE11" s="117">
        <v>0</v>
      </c>
      <c r="AF11" s="117">
        <v>0</v>
      </c>
      <c r="AG11" s="117">
        <v>0</v>
      </c>
      <c r="AH11" s="117">
        <v>0</v>
      </c>
      <c r="AI11" s="117">
        <v>0</v>
      </c>
      <c r="AJ11" s="119">
        <v>0</v>
      </c>
      <c r="AK11" s="119">
        <v>0</v>
      </c>
      <c r="AL11" s="119">
        <v>0</v>
      </c>
      <c r="AM11" s="119">
        <v>0</v>
      </c>
      <c r="AN11" s="119">
        <v>0</v>
      </c>
      <c r="AO11" s="122">
        <f>IF($AO$7=5,SUM(AJ11:AN11),IF($AO$7=4,SUM(AJ11:AM11),IF($AO$7=3,SUM(AJ11:AL11),IF($AO$7=2,SUM(AJ11:AK11),AJ11))))/$AO$7</f>
        <v>0</v>
      </c>
      <c r="AQ11" s="211">
        <v>0</v>
      </c>
      <c r="AR11" s="211">
        <v>0</v>
      </c>
      <c r="AS11" s="211">
        <v>0</v>
      </c>
      <c r="AT11" s="211">
        <v>0</v>
      </c>
      <c r="AU11" s="211">
        <v>0</v>
      </c>
      <c r="AV11" s="212">
        <v>0</v>
      </c>
      <c r="AW11" s="212">
        <v>0</v>
      </c>
      <c r="AX11" s="212">
        <v>0</v>
      </c>
      <c r="AY11" s="212">
        <v>0</v>
      </c>
      <c r="AZ11" s="212">
        <v>0</v>
      </c>
      <c r="BA11" s="213">
        <f>IF($AO$7=5,SUM(AV11:AZ11),IF($AO$7=4,SUM(AV11:AY11),IF($AO$7=3,SUM(AV11:AX11),IF($AO$7=2,SUM(AV11:AW11),AV11))))/$AO$7</f>
        <v>0</v>
      </c>
    </row>
    <row r="12" spans="1:53" ht="104.65" x14ac:dyDescent="0.45">
      <c r="A12" s="36">
        <f t="shared" si="0"/>
        <v>2</v>
      </c>
      <c r="B12" s="127" t="s">
        <v>930</v>
      </c>
      <c r="C12" s="128" t="s">
        <v>971</v>
      </c>
      <c r="D12" s="129" t="s">
        <v>1461</v>
      </c>
      <c r="E12" s="130" t="s">
        <v>1698</v>
      </c>
      <c r="F12" s="162" t="s">
        <v>1715</v>
      </c>
      <c r="G12" s="95">
        <v>0.05</v>
      </c>
      <c r="H12" s="132" t="s">
        <v>1737</v>
      </c>
      <c r="I12" s="133" t="s">
        <v>1718</v>
      </c>
      <c r="J12" s="92">
        <v>3</v>
      </c>
      <c r="K12" s="92">
        <v>2</v>
      </c>
      <c r="L12" s="155">
        <f t="shared" si="1"/>
        <v>6</v>
      </c>
      <c r="M12" s="195">
        <f t="shared" si="2"/>
        <v>1</v>
      </c>
      <c r="N12" s="207">
        <v>1</v>
      </c>
      <c r="O12" s="208">
        <v>4</v>
      </c>
      <c r="P12" s="92">
        <v>3</v>
      </c>
      <c r="Q12" s="155">
        <f t="shared" si="3"/>
        <v>12</v>
      </c>
      <c r="R12" s="195">
        <f t="shared" si="4"/>
        <v>1</v>
      </c>
      <c r="S12" s="207">
        <v>1</v>
      </c>
      <c r="T12" s="226" t="s">
        <v>1617</v>
      </c>
      <c r="U12" s="92"/>
      <c r="V12" s="134"/>
      <c r="W12" s="135"/>
      <c r="X12" s="200" t="s">
        <v>1603</v>
      </c>
      <c r="Y12" s="215">
        <v>5</v>
      </c>
      <c r="Z12" s="215">
        <f t="shared" ref="Z12:Z75" si="5">N12*Y12</f>
        <v>5</v>
      </c>
      <c r="AA12" s="215">
        <v>5</v>
      </c>
      <c r="AB12" s="215">
        <f t="shared" ref="AB12:AB75" si="6">S12*AA12</f>
        <v>5</v>
      </c>
      <c r="AC12" s="215" t="s">
        <v>1607</v>
      </c>
      <c r="AE12" s="117">
        <v>0</v>
      </c>
      <c r="AF12" s="117">
        <v>0</v>
      </c>
      <c r="AG12" s="117">
        <v>0</v>
      </c>
      <c r="AH12" s="117">
        <v>0</v>
      </c>
      <c r="AI12" s="117">
        <v>0</v>
      </c>
      <c r="AJ12" s="119">
        <v>0</v>
      </c>
      <c r="AK12" s="119">
        <v>0</v>
      </c>
      <c r="AL12" s="119">
        <v>0</v>
      </c>
      <c r="AM12" s="119">
        <v>0</v>
      </c>
      <c r="AN12" s="119">
        <v>0</v>
      </c>
      <c r="AO12" s="122">
        <f>IF($AO$7=5,SUM(AJ12:AN12),IF($AO$7=4,SUM(AJ12:AM12),IF($AO$7=3,SUM(AJ12:AL12),IF($AO$7=2,SUM(AJ12:AK12),AJ12))))/$AO$7</f>
        <v>0</v>
      </c>
      <c r="AQ12" s="211">
        <v>0</v>
      </c>
      <c r="AR12" s="211">
        <v>0</v>
      </c>
      <c r="AS12" s="211">
        <v>0</v>
      </c>
      <c r="AT12" s="211">
        <v>0</v>
      </c>
      <c r="AU12" s="211">
        <v>0</v>
      </c>
      <c r="AV12" s="212">
        <v>0</v>
      </c>
      <c r="AW12" s="212">
        <v>0</v>
      </c>
      <c r="AX12" s="212">
        <v>0</v>
      </c>
      <c r="AY12" s="212">
        <v>0</v>
      </c>
      <c r="AZ12" s="212">
        <v>0</v>
      </c>
      <c r="BA12" s="213">
        <f t="shared" ref="BA12:BA75" si="7">IF($AO$7=5,SUM(AV12:AZ12),IF($AO$7=4,SUM(AV12:AY12),IF($AO$7=3,SUM(AV12:AX12),IF($AO$7=2,SUM(AV12:AW12),AV12))))/$AO$7</f>
        <v>0</v>
      </c>
    </row>
    <row r="13" spans="1:53" ht="104.65" x14ac:dyDescent="0.45">
      <c r="A13" s="36">
        <f t="shared" si="0"/>
        <v>3</v>
      </c>
      <c r="B13" s="127" t="s">
        <v>931</v>
      </c>
      <c r="C13" s="128" t="s">
        <v>971</v>
      </c>
      <c r="D13" s="129" t="s">
        <v>1462</v>
      </c>
      <c r="E13" s="130" t="s">
        <v>1687</v>
      </c>
      <c r="F13" s="162" t="s">
        <v>1716</v>
      </c>
      <c r="G13" s="95">
        <v>0.1</v>
      </c>
      <c r="H13" s="132" t="s">
        <v>1738</v>
      </c>
      <c r="I13" s="133" t="s">
        <v>1718</v>
      </c>
      <c r="J13" s="92">
        <v>3</v>
      </c>
      <c r="K13" s="92">
        <v>2</v>
      </c>
      <c r="L13" s="155">
        <f t="shared" si="1"/>
        <v>6</v>
      </c>
      <c r="M13" s="195">
        <f t="shared" si="2"/>
        <v>1</v>
      </c>
      <c r="N13" s="207">
        <v>1</v>
      </c>
      <c r="O13" s="208">
        <v>4</v>
      </c>
      <c r="P13" s="92">
        <v>3</v>
      </c>
      <c r="Q13" s="155">
        <f t="shared" si="3"/>
        <v>12</v>
      </c>
      <c r="R13" s="195">
        <f t="shared" si="4"/>
        <v>2</v>
      </c>
      <c r="S13" s="207">
        <v>1</v>
      </c>
      <c r="T13" s="226" t="s">
        <v>1617</v>
      </c>
      <c r="U13" s="92"/>
      <c r="V13" s="134"/>
      <c r="W13" s="135"/>
      <c r="X13" s="200" t="s">
        <v>1603</v>
      </c>
      <c r="Y13" s="215">
        <v>5</v>
      </c>
      <c r="Z13" s="215">
        <f t="shared" si="5"/>
        <v>5</v>
      </c>
      <c r="AA13" s="215">
        <v>5</v>
      </c>
      <c r="AB13" s="215">
        <f t="shared" si="6"/>
        <v>5</v>
      </c>
      <c r="AC13" s="215" t="s">
        <v>1607</v>
      </c>
      <c r="AE13" s="117">
        <v>0</v>
      </c>
      <c r="AF13" s="117">
        <v>0</v>
      </c>
      <c r="AG13" s="117">
        <v>0</v>
      </c>
      <c r="AH13" s="117">
        <v>0</v>
      </c>
      <c r="AI13" s="117">
        <v>0</v>
      </c>
      <c r="AJ13" s="119">
        <v>0</v>
      </c>
      <c r="AK13" s="119">
        <v>0</v>
      </c>
      <c r="AL13" s="119">
        <v>0</v>
      </c>
      <c r="AM13" s="119">
        <v>0</v>
      </c>
      <c r="AN13" s="119">
        <v>0</v>
      </c>
      <c r="AO13" s="122">
        <f>IF($AO$7=5,SUM(AJ13:AN13),IF($AO$7=4,SUM(AJ13:AM13),IF($AO$7=3,SUM(AJ13:AL13),IF($AO$7=2,SUM(AJ13:AK13),AJ13))))/$AO$7</f>
        <v>0</v>
      </c>
      <c r="AQ13" s="211">
        <v>0</v>
      </c>
      <c r="AR13" s="211">
        <v>0</v>
      </c>
      <c r="AS13" s="211">
        <v>0</v>
      </c>
      <c r="AT13" s="211">
        <v>0</v>
      </c>
      <c r="AU13" s="211">
        <v>0</v>
      </c>
      <c r="AV13" s="212">
        <v>0</v>
      </c>
      <c r="AW13" s="212">
        <v>0</v>
      </c>
      <c r="AX13" s="212">
        <v>0</v>
      </c>
      <c r="AY13" s="212">
        <v>0</v>
      </c>
      <c r="AZ13" s="212">
        <v>0</v>
      </c>
      <c r="BA13" s="213">
        <f t="shared" si="7"/>
        <v>0</v>
      </c>
    </row>
    <row r="14" spans="1:53" ht="93" x14ac:dyDescent="0.45">
      <c r="A14" s="36">
        <f t="shared" si="0"/>
        <v>4</v>
      </c>
      <c r="B14" s="127" t="s">
        <v>932</v>
      </c>
      <c r="C14" s="128" t="s">
        <v>971</v>
      </c>
      <c r="D14" s="129" t="s">
        <v>1542</v>
      </c>
      <c r="E14" s="130" t="s">
        <v>1699</v>
      </c>
      <c r="F14" s="162" t="s">
        <v>1712</v>
      </c>
      <c r="G14" s="95">
        <v>0</v>
      </c>
      <c r="H14" s="132" t="s">
        <v>1736</v>
      </c>
      <c r="I14" s="133" t="s">
        <v>1718</v>
      </c>
      <c r="J14" s="92"/>
      <c r="K14" s="92"/>
      <c r="L14" s="155">
        <f t="shared" si="1"/>
        <v>0</v>
      </c>
      <c r="M14" s="195">
        <f t="shared" si="2"/>
        <v>0</v>
      </c>
      <c r="N14" s="207">
        <v>3</v>
      </c>
      <c r="O14" s="208"/>
      <c r="P14" s="92"/>
      <c r="Q14" s="155">
        <f t="shared" si="3"/>
        <v>0</v>
      </c>
      <c r="R14" s="195">
        <f t="shared" si="4"/>
        <v>0</v>
      </c>
      <c r="S14" s="207">
        <v>3</v>
      </c>
      <c r="T14" s="226"/>
      <c r="U14" s="92"/>
      <c r="V14" s="134"/>
      <c r="W14" s="135"/>
      <c r="X14" s="200"/>
      <c r="Y14" s="215">
        <v>5</v>
      </c>
      <c r="Z14" s="215">
        <f t="shared" si="5"/>
        <v>15</v>
      </c>
      <c r="AA14" s="215">
        <v>5</v>
      </c>
      <c r="AB14" s="215">
        <f t="shared" si="6"/>
        <v>15</v>
      </c>
      <c r="AC14" s="215" t="s">
        <v>1607</v>
      </c>
      <c r="AE14" s="117">
        <v>0</v>
      </c>
      <c r="AF14" s="117">
        <v>0</v>
      </c>
      <c r="AG14" s="117">
        <v>0</v>
      </c>
      <c r="AH14" s="117">
        <v>0</v>
      </c>
      <c r="AI14" s="117">
        <v>0</v>
      </c>
      <c r="AJ14" s="119">
        <v>0</v>
      </c>
      <c r="AK14" s="119">
        <v>0</v>
      </c>
      <c r="AL14" s="119">
        <v>0</v>
      </c>
      <c r="AM14" s="119">
        <v>0</v>
      </c>
      <c r="AN14" s="119">
        <v>0</v>
      </c>
      <c r="AO14" s="122">
        <f t="shared" ref="AO14:AO44" si="8">IF($AO$7=5,SUM(AJ14:AN14),IF($AO$7=4,SUM(AJ14:AM14),IF($AO$7=3,SUM(AJ14:AL14),IF($AO$7=2,SUM(AJ14:AK14),AJ14))))/$AO$7</f>
        <v>0</v>
      </c>
      <c r="AQ14" s="211">
        <v>0</v>
      </c>
      <c r="AR14" s="211">
        <v>0</v>
      </c>
      <c r="AS14" s="211">
        <v>0</v>
      </c>
      <c r="AT14" s="211">
        <v>0</v>
      </c>
      <c r="AU14" s="211">
        <v>0</v>
      </c>
      <c r="AV14" s="212">
        <v>0</v>
      </c>
      <c r="AW14" s="212">
        <v>0</v>
      </c>
      <c r="AX14" s="212">
        <v>0</v>
      </c>
      <c r="AY14" s="212">
        <v>0</v>
      </c>
      <c r="AZ14" s="212">
        <v>0</v>
      </c>
      <c r="BA14" s="213">
        <f t="shared" si="7"/>
        <v>0</v>
      </c>
    </row>
    <row r="15" spans="1:53" ht="139.5" x14ac:dyDescent="0.45">
      <c r="A15" s="36">
        <f t="shared" si="0"/>
        <v>5</v>
      </c>
      <c r="B15" s="127" t="s">
        <v>934</v>
      </c>
      <c r="C15" s="128" t="s">
        <v>971</v>
      </c>
      <c r="D15" s="129" t="s">
        <v>1463</v>
      </c>
      <c r="E15" s="130" t="s">
        <v>1722</v>
      </c>
      <c r="F15" s="162" t="s">
        <v>1713</v>
      </c>
      <c r="G15" s="95">
        <v>0</v>
      </c>
      <c r="H15" s="132" t="s">
        <v>1736</v>
      </c>
      <c r="I15" s="133" t="s">
        <v>1719</v>
      </c>
      <c r="J15" s="92"/>
      <c r="K15" s="92"/>
      <c r="L15" s="155">
        <f t="shared" si="1"/>
        <v>0</v>
      </c>
      <c r="M15" s="195">
        <f t="shared" si="2"/>
        <v>0</v>
      </c>
      <c r="N15" s="207">
        <v>3</v>
      </c>
      <c r="O15" s="208"/>
      <c r="P15" s="92"/>
      <c r="Q15" s="155">
        <f t="shared" si="3"/>
        <v>0</v>
      </c>
      <c r="R15" s="195">
        <f t="shared" si="4"/>
        <v>0</v>
      </c>
      <c r="S15" s="207">
        <v>3</v>
      </c>
      <c r="T15" s="226"/>
      <c r="U15" s="92"/>
      <c r="V15" s="134"/>
      <c r="W15" s="135"/>
      <c r="X15" s="200" t="s">
        <v>1603</v>
      </c>
      <c r="Y15" s="215">
        <v>20</v>
      </c>
      <c r="Z15" s="215">
        <f t="shared" si="5"/>
        <v>60</v>
      </c>
      <c r="AA15" s="215">
        <v>5</v>
      </c>
      <c r="AB15" s="215">
        <f t="shared" si="6"/>
        <v>15</v>
      </c>
      <c r="AC15" s="215" t="s">
        <v>1607</v>
      </c>
      <c r="AE15" s="117">
        <v>0</v>
      </c>
      <c r="AF15" s="117">
        <v>0</v>
      </c>
      <c r="AG15" s="117">
        <v>0</v>
      </c>
      <c r="AH15" s="117">
        <v>0</v>
      </c>
      <c r="AI15" s="117">
        <v>0</v>
      </c>
      <c r="AJ15" s="119">
        <v>0</v>
      </c>
      <c r="AK15" s="119">
        <v>0</v>
      </c>
      <c r="AL15" s="119">
        <v>0</v>
      </c>
      <c r="AM15" s="119">
        <v>0</v>
      </c>
      <c r="AN15" s="119">
        <v>0</v>
      </c>
      <c r="AO15" s="122">
        <f t="shared" si="8"/>
        <v>0</v>
      </c>
      <c r="AQ15" s="211">
        <v>0</v>
      </c>
      <c r="AR15" s="211">
        <v>0</v>
      </c>
      <c r="AS15" s="211">
        <v>0</v>
      </c>
      <c r="AT15" s="211">
        <v>0</v>
      </c>
      <c r="AU15" s="211">
        <v>0</v>
      </c>
      <c r="AV15" s="212">
        <v>0</v>
      </c>
      <c r="AW15" s="212">
        <v>0</v>
      </c>
      <c r="AX15" s="212">
        <v>0</v>
      </c>
      <c r="AY15" s="212">
        <v>0</v>
      </c>
      <c r="AZ15" s="212">
        <v>0</v>
      </c>
      <c r="BA15" s="213">
        <f t="shared" si="7"/>
        <v>0</v>
      </c>
    </row>
    <row r="16" spans="1:53" ht="93" x14ac:dyDescent="0.45">
      <c r="A16" s="36">
        <f t="shared" si="0"/>
        <v>6</v>
      </c>
      <c r="B16" s="127" t="s">
        <v>935</v>
      </c>
      <c r="C16" s="128" t="s">
        <v>971</v>
      </c>
      <c r="D16" s="129" t="s">
        <v>1464</v>
      </c>
      <c r="E16" s="130" t="s">
        <v>1720</v>
      </c>
      <c r="F16" s="162" t="s">
        <v>974</v>
      </c>
      <c r="G16" s="95">
        <v>0</v>
      </c>
      <c r="H16" s="132" t="s">
        <v>1738</v>
      </c>
      <c r="I16" s="133" t="s">
        <v>1719</v>
      </c>
      <c r="J16" s="92"/>
      <c r="K16" s="92"/>
      <c r="L16" s="155">
        <f t="shared" si="1"/>
        <v>0</v>
      </c>
      <c r="M16" s="195">
        <f t="shared" si="2"/>
        <v>0</v>
      </c>
      <c r="N16" s="207">
        <v>3</v>
      </c>
      <c r="O16" s="208"/>
      <c r="P16" s="92"/>
      <c r="Q16" s="155">
        <f t="shared" si="3"/>
        <v>0</v>
      </c>
      <c r="R16" s="195">
        <f t="shared" si="4"/>
        <v>0</v>
      </c>
      <c r="S16" s="207">
        <v>3</v>
      </c>
      <c r="T16" s="226"/>
      <c r="U16" s="92"/>
      <c r="V16" s="134"/>
      <c r="W16" s="135"/>
      <c r="X16" s="200" t="s">
        <v>1603</v>
      </c>
      <c r="Y16" s="215">
        <v>20</v>
      </c>
      <c r="Z16" s="215">
        <f t="shared" si="5"/>
        <v>60</v>
      </c>
      <c r="AA16" s="215">
        <v>5</v>
      </c>
      <c r="AB16" s="215">
        <f t="shared" si="6"/>
        <v>15</v>
      </c>
      <c r="AC16" s="215" t="s">
        <v>1607</v>
      </c>
      <c r="AE16" s="117">
        <v>0</v>
      </c>
      <c r="AF16" s="117">
        <v>0</v>
      </c>
      <c r="AG16" s="117">
        <v>0</v>
      </c>
      <c r="AH16" s="117">
        <v>0</v>
      </c>
      <c r="AI16" s="117">
        <v>0</v>
      </c>
      <c r="AJ16" s="119">
        <v>0</v>
      </c>
      <c r="AK16" s="119">
        <v>0</v>
      </c>
      <c r="AL16" s="119">
        <v>0</v>
      </c>
      <c r="AM16" s="119">
        <v>0</v>
      </c>
      <c r="AN16" s="119">
        <v>0</v>
      </c>
      <c r="AO16" s="122">
        <f t="shared" si="8"/>
        <v>0</v>
      </c>
      <c r="AQ16" s="211">
        <v>0</v>
      </c>
      <c r="AR16" s="211">
        <v>0</v>
      </c>
      <c r="AS16" s="211">
        <v>0</v>
      </c>
      <c r="AT16" s="211">
        <v>0</v>
      </c>
      <c r="AU16" s="211">
        <v>0</v>
      </c>
      <c r="AV16" s="212">
        <v>0</v>
      </c>
      <c r="AW16" s="212">
        <v>0</v>
      </c>
      <c r="AX16" s="212">
        <v>0</v>
      </c>
      <c r="AY16" s="212">
        <v>0</v>
      </c>
      <c r="AZ16" s="212">
        <v>0</v>
      </c>
      <c r="BA16" s="213">
        <f t="shared" si="7"/>
        <v>0</v>
      </c>
    </row>
    <row r="17" spans="1:53" ht="93" x14ac:dyDescent="0.45">
      <c r="A17" s="36">
        <f t="shared" si="0"/>
        <v>7</v>
      </c>
      <c r="B17" s="127" t="s">
        <v>936</v>
      </c>
      <c r="C17" s="128" t="s">
        <v>971</v>
      </c>
      <c r="D17" s="129" t="s">
        <v>1465</v>
      </c>
      <c r="E17" s="130" t="s">
        <v>1721</v>
      </c>
      <c r="F17" s="162" t="s">
        <v>974</v>
      </c>
      <c r="G17" s="95">
        <v>0</v>
      </c>
      <c r="H17" s="132" t="s">
        <v>1738</v>
      </c>
      <c r="I17" s="133" t="s">
        <v>1719</v>
      </c>
      <c r="J17" s="92"/>
      <c r="K17" s="92"/>
      <c r="L17" s="155">
        <f t="shared" si="1"/>
        <v>0</v>
      </c>
      <c r="M17" s="195">
        <f t="shared" si="2"/>
        <v>0</v>
      </c>
      <c r="N17" s="207">
        <v>3</v>
      </c>
      <c r="O17" s="208"/>
      <c r="P17" s="92"/>
      <c r="Q17" s="155">
        <f t="shared" si="3"/>
        <v>0</v>
      </c>
      <c r="R17" s="195">
        <f t="shared" si="4"/>
        <v>0</v>
      </c>
      <c r="S17" s="207">
        <v>3</v>
      </c>
      <c r="T17" s="226"/>
      <c r="U17" s="92"/>
      <c r="V17" s="134"/>
      <c r="W17" s="135"/>
      <c r="X17" s="200" t="s">
        <v>1603</v>
      </c>
      <c r="Y17" s="215">
        <v>20</v>
      </c>
      <c r="Z17" s="215">
        <f t="shared" si="5"/>
        <v>60</v>
      </c>
      <c r="AA17" s="215">
        <v>5</v>
      </c>
      <c r="AB17" s="215">
        <f t="shared" si="6"/>
        <v>15</v>
      </c>
      <c r="AC17" s="215" t="s">
        <v>1607</v>
      </c>
      <c r="AE17" s="117">
        <v>0</v>
      </c>
      <c r="AF17" s="117">
        <v>0</v>
      </c>
      <c r="AG17" s="117">
        <v>0</v>
      </c>
      <c r="AH17" s="117">
        <v>0</v>
      </c>
      <c r="AI17" s="117">
        <v>0</v>
      </c>
      <c r="AJ17" s="119">
        <v>0</v>
      </c>
      <c r="AK17" s="119">
        <v>0</v>
      </c>
      <c r="AL17" s="119">
        <v>0</v>
      </c>
      <c r="AM17" s="119">
        <v>0</v>
      </c>
      <c r="AN17" s="119">
        <v>0</v>
      </c>
      <c r="AO17" s="122">
        <f t="shared" si="8"/>
        <v>0</v>
      </c>
      <c r="AQ17" s="211">
        <v>0</v>
      </c>
      <c r="AR17" s="211">
        <v>0</v>
      </c>
      <c r="AS17" s="211">
        <v>0</v>
      </c>
      <c r="AT17" s="211">
        <v>0</v>
      </c>
      <c r="AU17" s="211">
        <v>0</v>
      </c>
      <c r="AV17" s="212">
        <v>0</v>
      </c>
      <c r="AW17" s="212">
        <v>0</v>
      </c>
      <c r="AX17" s="212">
        <v>0</v>
      </c>
      <c r="AY17" s="212">
        <v>0</v>
      </c>
      <c r="AZ17" s="212">
        <v>0</v>
      </c>
      <c r="BA17" s="213">
        <f t="shared" si="7"/>
        <v>0</v>
      </c>
    </row>
    <row r="18" spans="1:53" ht="58.15" x14ac:dyDescent="0.45">
      <c r="A18" s="36">
        <f t="shared" si="0"/>
        <v>8</v>
      </c>
      <c r="B18" s="127" t="s">
        <v>938</v>
      </c>
      <c r="C18" s="128" t="s">
        <v>971</v>
      </c>
      <c r="D18" s="129" t="s">
        <v>1517</v>
      </c>
      <c r="E18" s="130" t="s">
        <v>1723</v>
      </c>
      <c r="F18" s="162" t="s">
        <v>1724</v>
      </c>
      <c r="G18" s="95">
        <v>0</v>
      </c>
      <c r="H18" s="132" t="s">
        <v>1725</v>
      </c>
      <c r="I18" s="133" t="s">
        <v>1726</v>
      </c>
      <c r="J18" s="92"/>
      <c r="K18" s="92"/>
      <c r="L18" s="155">
        <f t="shared" si="1"/>
        <v>0</v>
      </c>
      <c r="M18" s="195">
        <f t="shared" si="2"/>
        <v>0</v>
      </c>
      <c r="N18" s="207">
        <v>3</v>
      </c>
      <c r="O18" s="208"/>
      <c r="P18" s="92"/>
      <c r="Q18" s="155">
        <f t="shared" si="3"/>
        <v>0</v>
      </c>
      <c r="R18" s="195">
        <f t="shared" si="4"/>
        <v>0</v>
      </c>
      <c r="S18" s="207">
        <v>3</v>
      </c>
      <c r="T18" s="226"/>
      <c r="U18" s="92"/>
      <c r="V18" s="134"/>
      <c r="W18" s="135"/>
      <c r="X18" s="200"/>
      <c r="Y18" s="215">
        <v>5</v>
      </c>
      <c r="Z18" s="215">
        <f t="shared" si="5"/>
        <v>15</v>
      </c>
      <c r="AA18" s="215">
        <v>5</v>
      </c>
      <c r="AB18" s="215">
        <f t="shared" si="6"/>
        <v>15</v>
      </c>
      <c r="AC18" s="215" t="s">
        <v>1607</v>
      </c>
      <c r="AE18" s="117">
        <v>0</v>
      </c>
      <c r="AF18" s="117">
        <v>0</v>
      </c>
      <c r="AG18" s="117">
        <v>0</v>
      </c>
      <c r="AH18" s="117">
        <v>0</v>
      </c>
      <c r="AI18" s="117">
        <v>0</v>
      </c>
      <c r="AJ18" s="119">
        <v>0</v>
      </c>
      <c r="AK18" s="119">
        <v>0</v>
      </c>
      <c r="AL18" s="119">
        <v>0</v>
      </c>
      <c r="AM18" s="119">
        <v>0</v>
      </c>
      <c r="AN18" s="119">
        <v>0</v>
      </c>
      <c r="AO18" s="122">
        <f t="shared" si="8"/>
        <v>0</v>
      </c>
      <c r="AQ18" s="211">
        <v>0</v>
      </c>
      <c r="AR18" s="211">
        <v>0</v>
      </c>
      <c r="AS18" s="211">
        <v>0</v>
      </c>
      <c r="AT18" s="211">
        <v>0</v>
      </c>
      <c r="AU18" s="211">
        <v>0</v>
      </c>
      <c r="AV18" s="212">
        <v>0</v>
      </c>
      <c r="AW18" s="212">
        <v>0</v>
      </c>
      <c r="AX18" s="212">
        <v>0</v>
      </c>
      <c r="AY18" s="212">
        <v>0</v>
      </c>
      <c r="AZ18" s="212">
        <v>0</v>
      </c>
      <c r="BA18" s="213">
        <f t="shared" si="7"/>
        <v>0</v>
      </c>
    </row>
    <row r="19" spans="1:53" ht="69.75" x14ac:dyDescent="0.45">
      <c r="A19" s="36">
        <f t="shared" si="0"/>
        <v>9</v>
      </c>
      <c r="B19" s="127" t="s">
        <v>940</v>
      </c>
      <c r="C19" s="128" t="s">
        <v>971</v>
      </c>
      <c r="D19" s="129" t="s">
        <v>1519</v>
      </c>
      <c r="E19" s="130" t="s">
        <v>1688</v>
      </c>
      <c r="F19" s="162" t="s">
        <v>1730</v>
      </c>
      <c r="G19" s="95">
        <v>0</v>
      </c>
      <c r="H19" s="132" t="s">
        <v>1731</v>
      </c>
      <c r="I19" s="133" t="s">
        <v>1732</v>
      </c>
      <c r="J19" s="92"/>
      <c r="K19" s="92"/>
      <c r="L19" s="155">
        <f t="shared" si="1"/>
        <v>0</v>
      </c>
      <c r="M19" s="195">
        <f t="shared" si="2"/>
        <v>0</v>
      </c>
      <c r="N19" s="207">
        <v>3</v>
      </c>
      <c r="O19" s="208"/>
      <c r="P19" s="92"/>
      <c r="Q19" s="155">
        <f t="shared" si="3"/>
        <v>0</v>
      </c>
      <c r="R19" s="195">
        <f t="shared" si="4"/>
        <v>0</v>
      </c>
      <c r="S19" s="207">
        <v>3</v>
      </c>
      <c r="T19" s="226"/>
      <c r="U19" s="92"/>
      <c r="V19" s="134"/>
      <c r="W19" s="135"/>
      <c r="X19" s="200"/>
      <c r="Y19" s="215">
        <v>5</v>
      </c>
      <c r="Z19" s="215">
        <f t="shared" si="5"/>
        <v>15</v>
      </c>
      <c r="AA19" s="215">
        <v>5</v>
      </c>
      <c r="AB19" s="215">
        <f t="shared" si="6"/>
        <v>15</v>
      </c>
      <c r="AC19" s="215" t="s">
        <v>1607</v>
      </c>
      <c r="AE19" s="117">
        <v>0</v>
      </c>
      <c r="AF19" s="117">
        <v>0</v>
      </c>
      <c r="AG19" s="117">
        <v>0</v>
      </c>
      <c r="AH19" s="117">
        <v>0</v>
      </c>
      <c r="AI19" s="117">
        <v>0</v>
      </c>
      <c r="AJ19" s="119">
        <v>0</v>
      </c>
      <c r="AK19" s="119">
        <v>0</v>
      </c>
      <c r="AL19" s="119">
        <v>0</v>
      </c>
      <c r="AM19" s="119">
        <v>0</v>
      </c>
      <c r="AN19" s="119">
        <v>0</v>
      </c>
      <c r="AO19" s="122">
        <f t="shared" si="8"/>
        <v>0</v>
      </c>
      <c r="AQ19" s="211">
        <v>0</v>
      </c>
      <c r="AR19" s="211">
        <v>0</v>
      </c>
      <c r="AS19" s="211">
        <v>0</v>
      </c>
      <c r="AT19" s="211">
        <v>0</v>
      </c>
      <c r="AU19" s="211">
        <v>0</v>
      </c>
      <c r="AV19" s="212">
        <v>0</v>
      </c>
      <c r="AW19" s="212">
        <v>0</v>
      </c>
      <c r="AX19" s="212">
        <v>0</v>
      </c>
      <c r="AY19" s="212">
        <v>0</v>
      </c>
      <c r="AZ19" s="212">
        <v>0</v>
      </c>
      <c r="BA19" s="213">
        <f t="shared" si="7"/>
        <v>0</v>
      </c>
    </row>
    <row r="20" spans="1:53" ht="116.25" x14ac:dyDescent="0.45">
      <c r="A20" s="36">
        <f t="shared" si="0"/>
        <v>10</v>
      </c>
      <c r="B20" s="127" t="s">
        <v>941</v>
      </c>
      <c r="C20" s="128" t="s">
        <v>971</v>
      </c>
      <c r="D20" s="129" t="s">
        <v>1516</v>
      </c>
      <c r="E20" s="130" t="s">
        <v>1700</v>
      </c>
      <c r="F20" s="162" t="s">
        <v>1727</v>
      </c>
      <c r="G20" s="95">
        <v>0</v>
      </c>
      <c r="H20" s="132" t="s">
        <v>1728</v>
      </c>
      <c r="I20" s="133" t="s">
        <v>1729</v>
      </c>
      <c r="J20" s="92"/>
      <c r="K20" s="92"/>
      <c r="L20" s="155">
        <f t="shared" si="1"/>
        <v>0</v>
      </c>
      <c r="M20" s="195">
        <f t="shared" si="2"/>
        <v>0</v>
      </c>
      <c r="N20" s="207">
        <v>3</v>
      </c>
      <c r="O20" s="208"/>
      <c r="P20" s="92"/>
      <c r="Q20" s="155">
        <f t="shared" si="3"/>
        <v>0</v>
      </c>
      <c r="R20" s="195">
        <f t="shared" si="4"/>
        <v>0</v>
      </c>
      <c r="S20" s="207">
        <v>3</v>
      </c>
      <c r="T20" s="226"/>
      <c r="U20" s="92"/>
      <c r="V20" s="134"/>
      <c r="W20" s="135"/>
      <c r="X20" s="200"/>
      <c r="Y20" s="215">
        <v>5</v>
      </c>
      <c r="Z20" s="215">
        <f t="shared" si="5"/>
        <v>15</v>
      </c>
      <c r="AA20" s="215">
        <v>5</v>
      </c>
      <c r="AB20" s="215">
        <f t="shared" si="6"/>
        <v>15</v>
      </c>
      <c r="AC20" s="215" t="s">
        <v>1607</v>
      </c>
      <c r="AE20" s="117">
        <v>0</v>
      </c>
      <c r="AF20" s="117">
        <v>0</v>
      </c>
      <c r="AG20" s="117">
        <v>0</v>
      </c>
      <c r="AH20" s="117">
        <v>0</v>
      </c>
      <c r="AI20" s="117">
        <v>0</v>
      </c>
      <c r="AJ20" s="119">
        <v>0</v>
      </c>
      <c r="AK20" s="119">
        <v>0</v>
      </c>
      <c r="AL20" s="119">
        <v>0</v>
      </c>
      <c r="AM20" s="119">
        <v>0</v>
      </c>
      <c r="AN20" s="119">
        <v>0</v>
      </c>
      <c r="AO20" s="122">
        <f t="shared" si="8"/>
        <v>0</v>
      </c>
      <c r="AQ20" s="211">
        <v>0</v>
      </c>
      <c r="AR20" s="211">
        <v>0</v>
      </c>
      <c r="AS20" s="211">
        <v>0</v>
      </c>
      <c r="AT20" s="211">
        <v>0</v>
      </c>
      <c r="AU20" s="211">
        <v>0</v>
      </c>
      <c r="AV20" s="212">
        <v>0</v>
      </c>
      <c r="AW20" s="212">
        <v>0</v>
      </c>
      <c r="AX20" s="212">
        <v>0</v>
      </c>
      <c r="AY20" s="212">
        <v>0</v>
      </c>
      <c r="AZ20" s="212">
        <v>0</v>
      </c>
      <c r="BA20" s="213">
        <f t="shared" si="7"/>
        <v>0</v>
      </c>
    </row>
    <row r="21" spans="1:53" ht="93" x14ac:dyDescent="0.45">
      <c r="A21" s="36">
        <f t="shared" si="0"/>
        <v>11</v>
      </c>
      <c r="B21" s="127" t="s">
        <v>1515</v>
      </c>
      <c r="C21" s="128" t="s">
        <v>971</v>
      </c>
      <c r="D21" s="129" t="s">
        <v>1552</v>
      </c>
      <c r="E21" s="130" t="s">
        <v>1689</v>
      </c>
      <c r="F21" s="162" t="s">
        <v>1733</v>
      </c>
      <c r="G21" s="95">
        <v>0</v>
      </c>
      <c r="H21" s="132" t="s">
        <v>1734</v>
      </c>
      <c r="I21" s="133" t="s">
        <v>1735</v>
      </c>
      <c r="J21" s="92"/>
      <c r="K21" s="92"/>
      <c r="L21" s="155">
        <f t="shared" si="1"/>
        <v>0</v>
      </c>
      <c r="M21" s="195">
        <f t="shared" si="2"/>
        <v>0</v>
      </c>
      <c r="N21" s="207">
        <v>3</v>
      </c>
      <c r="O21" s="208"/>
      <c r="P21" s="92"/>
      <c r="Q21" s="155">
        <f t="shared" si="3"/>
        <v>0</v>
      </c>
      <c r="R21" s="195">
        <f t="shared" si="4"/>
        <v>0</v>
      </c>
      <c r="S21" s="207">
        <v>3</v>
      </c>
      <c r="T21" s="226"/>
      <c r="U21" s="92"/>
      <c r="V21" s="134"/>
      <c r="W21" s="135"/>
      <c r="X21" s="200"/>
      <c r="Y21" s="215">
        <v>5</v>
      </c>
      <c r="Z21" s="215">
        <f t="shared" si="5"/>
        <v>15</v>
      </c>
      <c r="AA21" s="215">
        <v>5</v>
      </c>
      <c r="AB21" s="215">
        <f t="shared" si="6"/>
        <v>15</v>
      </c>
      <c r="AC21" s="215" t="s">
        <v>1607</v>
      </c>
      <c r="AE21" s="117">
        <v>0</v>
      </c>
      <c r="AF21" s="117">
        <v>0</v>
      </c>
      <c r="AG21" s="117">
        <v>0</v>
      </c>
      <c r="AH21" s="117">
        <v>0</v>
      </c>
      <c r="AI21" s="117">
        <v>0</v>
      </c>
      <c r="AJ21" s="119">
        <v>0</v>
      </c>
      <c r="AK21" s="119">
        <v>0</v>
      </c>
      <c r="AL21" s="119">
        <v>0</v>
      </c>
      <c r="AM21" s="119">
        <v>0</v>
      </c>
      <c r="AN21" s="119">
        <v>0</v>
      </c>
      <c r="AO21" s="122">
        <f t="shared" si="8"/>
        <v>0</v>
      </c>
      <c r="AQ21" s="211">
        <v>0</v>
      </c>
      <c r="AR21" s="211">
        <v>0</v>
      </c>
      <c r="AS21" s="211">
        <v>0</v>
      </c>
      <c r="AT21" s="211">
        <v>0</v>
      </c>
      <c r="AU21" s="211">
        <v>0</v>
      </c>
      <c r="AV21" s="212">
        <v>0</v>
      </c>
      <c r="AW21" s="212">
        <v>0</v>
      </c>
      <c r="AX21" s="212">
        <v>0</v>
      </c>
      <c r="AY21" s="212">
        <v>0</v>
      </c>
      <c r="AZ21" s="212">
        <v>0</v>
      </c>
      <c r="BA21" s="213">
        <f t="shared" si="7"/>
        <v>0</v>
      </c>
    </row>
    <row r="22" spans="1:53" ht="81.400000000000006" x14ac:dyDescent="0.45">
      <c r="A22" s="36">
        <f t="shared" si="0"/>
        <v>12</v>
      </c>
      <c r="B22" s="127" t="s">
        <v>942</v>
      </c>
      <c r="C22" s="128" t="s">
        <v>943</v>
      </c>
      <c r="D22" s="129" t="s">
        <v>947</v>
      </c>
      <c r="E22" s="130" t="s">
        <v>1579</v>
      </c>
      <c r="F22" s="162" t="s">
        <v>1739</v>
      </c>
      <c r="G22" s="95">
        <v>0</v>
      </c>
      <c r="H22" s="132" t="s">
        <v>948</v>
      </c>
      <c r="I22" s="133" t="s">
        <v>1740</v>
      </c>
      <c r="J22" s="92"/>
      <c r="K22" s="92"/>
      <c r="L22" s="155">
        <f t="shared" si="1"/>
        <v>0</v>
      </c>
      <c r="M22" s="195">
        <f t="shared" si="2"/>
        <v>0</v>
      </c>
      <c r="N22" s="207">
        <v>3</v>
      </c>
      <c r="O22" s="208"/>
      <c r="P22" s="92"/>
      <c r="Q22" s="155">
        <f t="shared" si="3"/>
        <v>0</v>
      </c>
      <c r="R22" s="195">
        <f t="shared" si="4"/>
        <v>0</v>
      </c>
      <c r="S22" s="207">
        <v>3</v>
      </c>
      <c r="T22" s="226"/>
      <c r="U22" s="92"/>
      <c r="V22" s="134"/>
      <c r="W22" s="135"/>
      <c r="X22" s="200" t="s">
        <v>1741</v>
      </c>
      <c r="Y22" s="215">
        <v>5</v>
      </c>
      <c r="Z22" s="215">
        <f t="shared" si="5"/>
        <v>15</v>
      </c>
      <c r="AA22" s="215">
        <v>5</v>
      </c>
      <c r="AB22" s="215">
        <f t="shared" si="6"/>
        <v>15</v>
      </c>
      <c r="AC22" s="215" t="s">
        <v>1607</v>
      </c>
      <c r="AE22" s="117">
        <v>0</v>
      </c>
      <c r="AF22" s="117">
        <v>0</v>
      </c>
      <c r="AG22" s="117">
        <v>0</v>
      </c>
      <c r="AH22" s="117">
        <v>0</v>
      </c>
      <c r="AI22" s="117">
        <v>0</v>
      </c>
      <c r="AJ22" s="119">
        <v>0</v>
      </c>
      <c r="AK22" s="119">
        <v>0</v>
      </c>
      <c r="AL22" s="119">
        <v>0</v>
      </c>
      <c r="AM22" s="119">
        <v>0</v>
      </c>
      <c r="AN22" s="119">
        <v>0</v>
      </c>
      <c r="AO22" s="122">
        <f t="shared" si="8"/>
        <v>0</v>
      </c>
      <c r="AQ22" s="211">
        <v>0</v>
      </c>
      <c r="AR22" s="211">
        <v>0</v>
      </c>
      <c r="AS22" s="211">
        <v>0</v>
      </c>
      <c r="AT22" s="211">
        <v>0</v>
      </c>
      <c r="AU22" s="211">
        <v>0</v>
      </c>
      <c r="AV22" s="212">
        <v>0</v>
      </c>
      <c r="AW22" s="212">
        <v>0</v>
      </c>
      <c r="AX22" s="212">
        <v>0</v>
      </c>
      <c r="AY22" s="212">
        <v>0</v>
      </c>
      <c r="AZ22" s="212">
        <v>0</v>
      </c>
      <c r="BA22" s="213">
        <f t="shared" si="7"/>
        <v>0</v>
      </c>
    </row>
    <row r="23" spans="1:53" ht="69.75" x14ac:dyDescent="0.45">
      <c r="A23" s="36">
        <f t="shared" si="0"/>
        <v>13</v>
      </c>
      <c r="B23" s="127" t="s">
        <v>945</v>
      </c>
      <c r="C23" s="128" t="s">
        <v>943</v>
      </c>
      <c r="D23" s="129" t="s">
        <v>937</v>
      </c>
      <c r="E23" s="130" t="s">
        <v>1690</v>
      </c>
      <c r="F23" s="162" t="s">
        <v>1742</v>
      </c>
      <c r="G23" s="95">
        <v>0</v>
      </c>
      <c r="H23" s="132" t="s">
        <v>1743</v>
      </c>
      <c r="I23" s="133" t="s">
        <v>1744</v>
      </c>
      <c r="J23" s="92"/>
      <c r="K23" s="92"/>
      <c r="L23" s="155">
        <f t="shared" si="1"/>
        <v>0</v>
      </c>
      <c r="M23" s="195">
        <f t="shared" si="2"/>
        <v>0</v>
      </c>
      <c r="N23" s="207">
        <v>3</v>
      </c>
      <c r="O23" s="208"/>
      <c r="P23" s="92"/>
      <c r="Q23" s="155">
        <f t="shared" si="3"/>
        <v>0</v>
      </c>
      <c r="R23" s="195">
        <f t="shared" si="4"/>
        <v>0</v>
      </c>
      <c r="S23" s="207">
        <v>3</v>
      </c>
      <c r="T23" s="226"/>
      <c r="U23" s="92"/>
      <c r="V23" s="134"/>
      <c r="W23" s="135"/>
      <c r="X23" s="200"/>
      <c r="Y23" s="215">
        <v>5</v>
      </c>
      <c r="Z23" s="215">
        <f t="shared" si="5"/>
        <v>15</v>
      </c>
      <c r="AA23" s="215">
        <v>5</v>
      </c>
      <c r="AB23" s="215">
        <f t="shared" si="6"/>
        <v>15</v>
      </c>
      <c r="AC23" s="215" t="s">
        <v>1607</v>
      </c>
      <c r="AE23" s="117">
        <v>0</v>
      </c>
      <c r="AF23" s="117">
        <v>0</v>
      </c>
      <c r="AG23" s="117">
        <v>0</v>
      </c>
      <c r="AH23" s="117">
        <v>0</v>
      </c>
      <c r="AI23" s="117">
        <v>0</v>
      </c>
      <c r="AJ23" s="119">
        <v>0</v>
      </c>
      <c r="AK23" s="119">
        <v>0</v>
      </c>
      <c r="AL23" s="119">
        <v>0</v>
      </c>
      <c r="AM23" s="119">
        <v>0</v>
      </c>
      <c r="AN23" s="119">
        <v>0</v>
      </c>
      <c r="AO23" s="122">
        <f t="shared" si="8"/>
        <v>0</v>
      </c>
      <c r="AQ23" s="211">
        <v>0</v>
      </c>
      <c r="AR23" s="211">
        <v>0</v>
      </c>
      <c r="AS23" s="211">
        <v>0</v>
      </c>
      <c r="AT23" s="211">
        <v>0</v>
      </c>
      <c r="AU23" s="211">
        <v>0</v>
      </c>
      <c r="AV23" s="212">
        <v>0</v>
      </c>
      <c r="AW23" s="212">
        <v>0</v>
      </c>
      <c r="AX23" s="212">
        <v>0</v>
      </c>
      <c r="AY23" s="212">
        <v>0</v>
      </c>
      <c r="AZ23" s="212">
        <v>0</v>
      </c>
      <c r="BA23" s="213">
        <f t="shared" si="7"/>
        <v>0</v>
      </c>
    </row>
    <row r="24" spans="1:53" ht="69.75" x14ac:dyDescent="0.45">
      <c r="A24" s="36">
        <f t="shared" si="0"/>
        <v>14</v>
      </c>
      <c r="B24" s="127" t="s">
        <v>946</v>
      </c>
      <c r="C24" s="128" t="s">
        <v>943</v>
      </c>
      <c r="D24" s="129" t="s">
        <v>951</v>
      </c>
      <c r="E24" s="130" t="s">
        <v>1701</v>
      </c>
      <c r="F24" s="162" t="s">
        <v>1745</v>
      </c>
      <c r="G24" s="95">
        <v>0</v>
      </c>
      <c r="H24" s="132" t="s">
        <v>1743</v>
      </c>
      <c r="I24" s="133" t="s">
        <v>1746</v>
      </c>
      <c r="J24" s="92"/>
      <c r="K24" s="92"/>
      <c r="L24" s="155">
        <f t="shared" si="1"/>
        <v>0</v>
      </c>
      <c r="M24" s="195">
        <f t="shared" si="2"/>
        <v>0</v>
      </c>
      <c r="N24" s="207">
        <v>3</v>
      </c>
      <c r="O24" s="208"/>
      <c r="P24" s="92"/>
      <c r="Q24" s="155">
        <f t="shared" si="3"/>
        <v>0</v>
      </c>
      <c r="R24" s="195">
        <f t="shared" si="4"/>
        <v>0</v>
      </c>
      <c r="S24" s="207">
        <v>3</v>
      </c>
      <c r="T24" s="226"/>
      <c r="U24" s="92"/>
      <c r="V24" s="134"/>
      <c r="W24" s="135"/>
      <c r="X24" s="200"/>
      <c r="Y24" s="215">
        <v>5</v>
      </c>
      <c r="Z24" s="215">
        <f t="shared" si="5"/>
        <v>15</v>
      </c>
      <c r="AA24" s="215">
        <v>5</v>
      </c>
      <c r="AB24" s="215">
        <f t="shared" si="6"/>
        <v>15</v>
      </c>
      <c r="AC24" s="215" t="s">
        <v>1607</v>
      </c>
      <c r="AE24" s="117">
        <v>0</v>
      </c>
      <c r="AF24" s="117">
        <v>0</v>
      </c>
      <c r="AG24" s="117">
        <v>0</v>
      </c>
      <c r="AH24" s="117">
        <v>0</v>
      </c>
      <c r="AI24" s="117">
        <v>0</v>
      </c>
      <c r="AJ24" s="119">
        <v>0</v>
      </c>
      <c r="AK24" s="119">
        <v>0</v>
      </c>
      <c r="AL24" s="119">
        <v>0</v>
      </c>
      <c r="AM24" s="119">
        <v>0</v>
      </c>
      <c r="AN24" s="119">
        <v>0</v>
      </c>
      <c r="AO24" s="122">
        <f t="shared" si="8"/>
        <v>0</v>
      </c>
      <c r="AQ24" s="211">
        <v>0</v>
      </c>
      <c r="AR24" s="211">
        <v>0</v>
      </c>
      <c r="AS24" s="211">
        <v>0</v>
      </c>
      <c r="AT24" s="211">
        <v>0</v>
      </c>
      <c r="AU24" s="211">
        <v>0</v>
      </c>
      <c r="AV24" s="212">
        <v>0</v>
      </c>
      <c r="AW24" s="212">
        <v>0</v>
      </c>
      <c r="AX24" s="212">
        <v>0</v>
      </c>
      <c r="AY24" s="212">
        <v>0</v>
      </c>
      <c r="AZ24" s="212">
        <v>0</v>
      </c>
      <c r="BA24" s="213">
        <f t="shared" si="7"/>
        <v>0</v>
      </c>
    </row>
    <row r="25" spans="1:53" ht="46.5" x14ac:dyDescent="0.45">
      <c r="A25" s="36">
        <f t="shared" si="0"/>
        <v>15</v>
      </c>
      <c r="B25" s="127" t="s">
        <v>949</v>
      </c>
      <c r="C25" s="128" t="s">
        <v>943</v>
      </c>
      <c r="D25" s="129" t="s">
        <v>953</v>
      </c>
      <c r="E25" s="130" t="s">
        <v>1702</v>
      </c>
      <c r="F25" s="162" t="s">
        <v>1747</v>
      </c>
      <c r="G25" s="95">
        <v>0</v>
      </c>
      <c r="H25" s="132" t="s">
        <v>1751</v>
      </c>
      <c r="I25" s="133" t="s">
        <v>1748</v>
      </c>
      <c r="J25" s="92"/>
      <c r="K25" s="92"/>
      <c r="L25" s="155">
        <f t="shared" si="1"/>
        <v>0</v>
      </c>
      <c r="M25" s="195">
        <f t="shared" si="2"/>
        <v>0</v>
      </c>
      <c r="N25" s="207">
        <v>3</v>
      </c>
      <c r="O25" s="208"/>
      <c r="P25" s="92"/>
      <c r="Q25" s="155">
        <f t="shared" si="3"/>
        <v>0</v>
      </c>
      <c r="R25" s="195">
        <f t="shared" si="4"/>
        <v>0</v>
      </c>
      <c r="S25" s="207">
        <v>3</v>
      </c>
      <c r="T25" s="226"/>
      <c r="U25" s="92"/>
      <c r="V25" s="134"/>
      <c r="W25" s="135"/>
      <c r="X25" s="200" t="s">
        <v>1749</v>
      </c>
      <c r="Y25" s="215">
        <v>5</v>
      </c>
      <c r="Z25" s="215">
        <f t="shared" si="5"/>
        <v>15</v>
      </c>
      <c r="AA25" s="215">
        <v>5</v>
      </c>
      <c r="AB25" s="215">
        <f t="shared" si="6"/>
        <v>15</v>
      </c>
      <c r="AC25" s="215" t="s">
        <v>1607</v>
      </c>
      <c r="AE25" s="117">
        <v>0</v>
      </c>
      <c r="AF25" s="117">
        <v>0</v>
      </c>
      <c r="AG25" s="117">
        <v>0</v>
      </c>
      <c r="AH25" s="117">
        <v>0</v>
      </c>
      <c r="AI25" s="117">
        <v>0</v>
      </c>
      <c r="AJ25" s="119">
        <v>0</v>
      </c>
      <c r="AK25" s="119">
        <v>0</v>
      </c>
      <c r="AL25" s="119">
        <v>0</v>
      </c>
      <c r="AM25" s="119">
        <v>0</v>
      </c>
      <c r="AN25" s="119">
        <v>0</v>
      </c>
      <c r="AO25" s="122">
        <f t="shared" si="8"/>
        <v>0</v>
      </c>
      <c r="AQ25" s="211">
        <v>0</v>
      </c>
      <c r="AR25" s="211">
        <v>0</v>
      </c>
      <c r="AS25" s="211">
        <v>0</v>
      </c>
      <c r="AT25" s="211">
        <v>0</v>
      </c>
      <c r="AU25" s="211">
        <v>0</v>
      </c>
      <c r="AV25" s="212">
        <v>0</v>
      </c>
      <c r="AW25" s="212">
        <v>0</v>
      </c>
      <c r="AX25" s="212">
        <v>0</v>
      </c>
      <c r="AY25" s="212">
        <v>0</v>
      </c>
      <c r="AZ25" s="212">
        <v>0</v>
      </c>
      <c r="BA25" s="213">
        <f t="shared" si="7"/>
        <v>0</v>
      </c>
    </row>
    <row r="26" spans="1:53" ht="46.5" x14ac:dyDescent="0.45">
      <c r="A26" s="36">
        <f t="shared" si="0"/>
        <v>16</v>
      </c>
      <c r="B26" s="127" t="s">
        <v>1580</v>
      </c>
      <c r="C26" s="128" t="s">
        <v>943</v>
      </c>
      <c r="D26" s="129" t="s">
        <v>954</v>
      </c>
      <c r="E26" s="130" t="s">
        <v>1599</v>
      </c>
      <c r="F26" s="162" t="s">
        <v>1750</v>
      </c>
      <c r="G26" s="95">
        <v>0</v>
      </c>
      <c r="H26" s="132" t="s">
        <v>1752</v>
      </c>
      <c r="I26" s="133" t="s">
        <v>1753</v>
      </c>
      <c r="J26" s="92"/>
      <c r="K26" s="92"/>
      <c r="L26" s="155">
        <f t="shared" si="1"/>
        <v>0</v>
      </c>
      <c r="M26" s="195">
        <f t="shared" si="2"/>
        <v>0</v>
      </c>
      <c r="N26" s="207">
        <v>3</v>
      </c>
      <c r="O26" s="208"/>
      <c r="P26" s="92"/>
      <c r="Q26" s="155">
        <f t="shared" si="3"/>
        <v>0</v>
      </c>
      <c r="R26" s="195">
        <f t="shared" si="4"/>
        <v>0</v>
      </c>
      <c r="S26" s="207">
        <v>3</v>
      </c>
      <c r="T26" s="226"/>
      <c r="U26" s="92"/>
      <c r="V26" s="134"/>
      <c r="W26" s="135"/>
      <c r="X26" s="200"/>
      <c r="Y26" s="215">
        <v>5</v>
      </c>
      <c r="Z26" s="215">
        <f t="shared" si="5"/>
        <v>15</v>
      </c>
      <c r="AA26" s="215">
        <v>5</v>
      </c>
      <c r="AB26" s="215">
        <f t="shared" si="6"/>
        <v>15</v>
      </c>
      <c r="AC26" s="215" t="s">
        <v>1607</v>
      </c>
      <c r="AE26" s="117">
        <v>0</v>
      </c>
      <c r="AF26" s="117">
        <v>0</v>
      </c>
      <c r="AG26" s="117">
        <v>0</v>
      </c>
      <c r="AH26" s="117">
        <v>0</v>
      </c>
      <c r="AI26" s="117">
        <v>0</v>
      </c>
      <c r="AJ26" s="119">
        <v>0</v>
      </c>
      <c r="AK26" s="119">
        <v>0</v>
      </c>
      <c r="AL26" s="119">
        <v>0</v>
      </c>
      <c r="AM26" s="119">
        <v>0</v>
      </c>
      <c r="AN26" s="119">
        <v>0</v>
      </c>
      <c r="AO26" s="122">
        <f t="shared" si="8"/>
        <v>0</v>
      </c>
      <c r="AQ26" s="211">
        <v>0</v>
      </c>
      <c r="AR26" s="211">
        <v>0</v>
      </c>
      <c r="AS26" s="211">
        <v>0</v>
      </c>
      <c r="AT26" s="211">
        <v>0</v>
      </c>
      <c r="AU26" s="211">
        <v>0</v>
      </c>
      <c r="AV26" s="212">
        <v>0</v>
      </c>
      <c r="AW26" s="212">
        <v>0</v>
      </c>
      <c r="AX26" s="212">
        <v>0</v>
      </c>
      <c r="AY26" s="212">
        <v>0</v>
      </c>
      <c r="AZ26" s="212">
        <v>0</v>
      </c>
      <c r="BA26" s="213">
        <f t="shared" si="7"/>
        <v>0</v>
      </c>
    </row>
    <row r="27" spans="1:53" ht="46.5" x14ac:dyDescent="0.45">
      <c r="A27" s="36">
        <f t="shared" si="0"/>
        <v>17</v>
      </c>
      <c r="B27" s="127" t="s">
        <v>1581</v>
      </c>
      <c r="C27" s="128" t="s">
        <v>943</v>
      </c>
      <c r="D27" s="129" t="s">
        <v>1600</v>
      </c>
      <c r="E27" s="130" t="s">
        <v>1601</v>
      </c>
      <c r="F27" s="162" t="s">
        <v>1754</v>
      </c>
      <c r="G27" s="95">
        <v>0</v>
      </c>
      <c r="H27" s="132" t="s">
        <v>1755</v>
      </c>
      <c r="I27" s="133" t="s">
        <v>1756</v>
      </c>
      <c r="J27" s="92"/>
      <c r="K27" s="92"/>
      <c r="L27" s="155">
        <f t="shared" si="1"/>
        <v>0</v>
      </c>
      <c r="M27" s="195">
        <f t="shared" si="2"/>
        <v>0</v>
      </c>
      <c r="N27" s="207">
        <v>3</v>
      </c>
      <c r="O27" s="208"/>
      <c r="P27" s="92"/>
      <c r="Q27" s="155">
        <f t="shared" si="3"/>
        <v>0</v>
      </c>
      <c r="R27" s="195">
        <f t="shared" si="4"/>
        <v>0</v>
      </c>
      <c r="S27" s="207">
        <v>3</v>
      </c>
      <c r="T27" s="226"/>
      <c r="U27" s="92"/>
      <c r="V27" s="134"/>
      <c r="W27" s="135"/>
      <c r="X27" s="200"/>
      <c r="Y27" s="215">
        <v>5</v>
      </c>
      <c r="Z27" s="215">
        <f t="shared" si="5"/>
        <v>15</v>
      </c>
      <c r="AA27" s="215">
        <v>5</v>
      </c>
      <c r="AB27" s="215">
        <f t="shared" si="6"/>
        <v>15</v>
      </c>
      <c r="AC27" s="215" t="s">
        <v>1607</v>
      </c>
      <c r="AE27" s="117">
        <v>0</v>
      </c>
      <c r="AF27" s="117">
        <v>0</v>
      </c>
      <c r="AG27" s="117">
        <v>0</v>
      </c>
      <c r="AH27" s="117">
        <v>0</v>
      </c>
      <c r="AI27" s="117">
        <v>0</v>
      </c>
      <c r="AJ27" s="119">
        <v>0</v>
      </c>
      <c r="AK27" s="119">
        <v>0</v>
      </c>
      <c r="AL27" s="119">
        <v>0</v>
      </c>
      <c r="AM27" s="119">
        <v>0</v>
      </c>
      <c r="AN27" s="119">
        <v>0</v>
      </c>
      <c r="AO27" s="122">
        <f t="shared" si="8"/>
        <v>0</v>
      </c>
      <c r="AQ27" s="211">
        <v>0</v>
      </c>
      <c r="AR27" s="211">
        <v>0</v>
      </c>
      <c r="AS27" s="211">
        <v>0</v>
      </c>
      <c r="AT27" s="211">
        <v>0</v>
      </c>
      <c r="AU27" s="211">
        <v>0</v>
      </c>
      <c r="AV27" s="212">
        <v>0</v>
      </c>
      <c r="AW27" s="212">
        <v>0</v>
      </c>
      <c r="AX27" s="212">
        <v>0</v>
      </c>
      <c r="AY27" s="212">
        <v>0</v>
      </c>
      <c r="AZ27" s="212">
        <v>0</v>
      </c>
      <c r="BA27" s="213">
        <f t="shared" si="7"/>
        <v>0</v>
      </c>
    </row>
    <row r="28" spans="1:53" ht="46.5" x14ac:dyDescent="0.45">
      <c r="A28" s="36">
        <f t="shared" si="0"/>
        <v>18</v>
      </c>
      <c r="B28" s="127" t="s">
        <v>1582</v>
      </c>
      <c r="C28" s="128" t="s">
        <v>943</v>
      </c>
      <c r="D28" s="129" t="s">
        <v>1555</v>
      </c>
      <c r="E28" s="130" t="s">
        <v>1691</v>
      </c>
      <c r="F28" s="162" t="s">
        <v>1757</v>
      </c>
      <c r="G28" s="95">
        <v>0</v>
      </c>
      <c r="H28" s="132" t="s">
        <v>1758</v>
      </c>
      <c r="I28" s="133" t="s">
        <v>1759</v>
      </c>
      <c r="J28" s="92"/>
      <c r="K28" s="92"/>
      <c r="L28" s="155">
        <f t="shared" si="1"/>
        <v>0</v>
      </c>
      <c r="M28" s="195">
        <f t="shared" si="2"/>
        <v>0</v>
      </c>
      <c r="N28" s="207">
        <v>3</v>
      </c>
      <c r="O28" s="208"/>
      <c r="P28" s="92"/>
      <c r="Q28" s="155">
        <f t="shared" si="3"/>
        <v>0</v>
      </c>
      <c r="R28" s="195">
        <f t="shared" si="4"/>
        <v>0</v>
      </c>
      <c r="S28" s="207">
        <v>3</v>
      </c>
      <c r="T28" s="226"/>
      <c r="U28" s="92"/>
      <c r="V28" s="134"/>
      <c r="W28" s="135"/>
      <c r="X28" s="200"/>
      <c r="Y28" s="215">
        <v>5</v>
      </c>
      <c r="Z28" s="215">
        <f t="shared" si="5"/>
        <v>15</v>
      </c>
      <c r="AA28" s="215">
        <v>5</v>
      </c>
      <c r="AB28" s="215">
        <f t="shared" si="6"/>
        <v>15</v>
      </c>
      <c r="AC28" s="215" t="s">
        <v>1607</v>
      </c>
      <c r="AE28" s="117">
        <v>0</v>
      </c>
      <c r="AF28" s="117">
        <v>0</v>
      </c>
      <c r="AG28" s="117">
        <v>0</v>
      </c>
      <c r="AH28" s="117">
        <v>0</v>
      </c>
      <c r="AI28" s="117">
        <v>0</v>
      </c>
      <c r="AJ28" s="119">
        <v>0</v>
      </c>
      <c r="AK28" s="119">
        <v>0</v>
      </c>
      <c r="AL28" s="119">
        <v>0</v>
      </c>
      <c r="AM28" s="119">
        <v>0</v>
      </c>
      <c r="AN28" s="119">
        <v>0</v>
      </c>
      <c r="AO28" s="122">
        <f t="shared" si="8"/>
        <v>0</v>
      </c>
      <c r="AQ28" s="211">
        <v>0</v>
      </c>
      <c r="AR28" s="211">
        <v>0</v>
      </c>
      <c r="AS28" s="211">
        <v>0</v>
      </c>
      <c r="AT28" s="211">
        <v>0</v>
      </c>
      <c r="AU28" s="211">
        <v>0</v>
      </c>
      <c r="AV28" s="212">
        <v>0</v>
      </c>
      <c r="AW28" s="212">
        <v>0</v>
      </c>
      <c r="AX28" s="212">
        <v>0</v>
      </c>
      <c r="AY28" s="212">
        <v>0</v>
      </c>
      <c r="AZ28" s="212">
        <v>0</v>
      </c>
      <c r="BA28" s="213">
        <f t="shared" si="7"/>
        <v>0</v>
      </c>
    </row>
    <row r="29" spans="1:53" ht="81.400000000000006" x14ac:dyDescent="0.45">
      <c r="A29" s="36">
        <f t="shared" si="0"/>
        <v>19</v>
      </c>
      <c r="B29" s="127" t="s">
        <v>950</v>
      </c>
      <c r="C29" s="128" t="s">
        <v>943</v>
      </c>
      <c r="D29" s="129" t="s">
        <v>956</v>
      </c>
      <c r="E29" s="130" t="s">
        <v>1760</v>
      </c>
      <c r="F29" s="162" t="s">
        <v>1761</v>
      </c>
      <c r="G29" s="95">
        <v>0</v>
      </c>
      <c r="H29" s="132" t="s">
        <v>1762</v>
      </c>
      <c r="I29" s="133" t="s">
        <v>1763</v>
      </c>
      <c r="J29" s="92"/>
      <c r="K29" s="92"/>
      <c r="L29" s="155">
        <f t="shared" si="1"/>
        <v>0</v>
      </c>
      <c r="M29" s="195">
        <f t="shared" si="2"/>
        <v>0</v>
      </c>
      <c r="N29" s="207">
        <v>3</v>
      </c>
      <c r="O29" s="208"/>
      <c r="P29" s="92"/>
      <c r="Q29" s="155">
        <f t="shared" si="3"/>
        <v>0</v>
      </c>
      <c r="R29" s="195">
        <f t="shared" si="4"/>
        <v>0</v>
      </c>
      <c r="S29" s="207">
        <v>3</v>
      </c>
      <c r="T29" s="226"/>
      <c r="U29" s="92"/>
      <c r="V29" s="134"/>
      <c r="W29" s="135"/>
      <c r="X29" s="200"/>
      <c r="Y29" s="215">
        <v>5</v>
      </c>
      <c r="Z29" s="215">
        <f t="shared" si="5"/>
        <v>15</v>
      </c>
      <c r="AA29" s="215">
        <v>5</v>
      </c>
      <c r="AB29" s="215">
        <f t="shared" si="6"/>
        <v>15</v>
      </c>
      <c r="AC29" s="215" t="s">
        <v>1607</v>
      </c>
      <c r="AE29" s="117">
        <v>0</v>
      </c>
      <c r="AF29" s="117">
        <v>0</v>
      </c>
      <c r="AG29" s="117">
        <v>0</v>
      </c>
      <c r="AH29" s="117">
        <v>0</v>
      </c>
      <c r="AI29" s="117">
        <v>0</v>
      </c>
      <c r="AJ29" s="119">
        <v>0</v>
      </c>
      <c r="AK29" s="119">
        <v>0</v>
      </c>
      <c r="AL29" s="119">
        <v>0</v>
      </c>
      <c r="AM29" s="119">
        <v>0</v>
      </c>
      <c r="AN29" s="119">
        <v>0</v>
      </c>
      <c r="AO29" s="122">
        <f t="shared" si="8"/>
        <v>0</v>
      </c>
      <c r="AQ29" s="211">
        <v>0</v>
      </c>
      <c r="AR29" s="211">
        <v>0</v>
      </c>
      <c r="AS29" s="211">
        <v>0</v>
      </c>
      <c r="AT29" s="211">
        <v>0</v>
      </c>
      <c r="AU29" s="211">
        <v>0</v>
      </c>
      <c r="AV29" s="212">
        <v>0</v>
      </c>
      <c r="AW29" s="212">
        <v>0</v>
      </c>
      <c r="AX29" s="212">
        <v>0</v>
      </c>
      <c r="AY29" s="212">
        <v>0</v>
      </c>
      <c r="AZ29" s="212">
        <v>0</v>
      </c>
      <c r="BA29" s="213">
        <f t="shared" si="7"/>
        <v>0</v>
      </c>
    </row>
    <row r="30" spans="1:53" ht="69.75" x14ac:dyDescent="0.45">
      <c r="A30" s="36">
        <f t="shared" si="0"/>
        <v>20</v>
      </c>
      <c r="B30" s="127" t="s">
        <v>952</v>
      </c>
      <c r="C30" s="128" t="s">
        <v>943</v>
      </c>
      <c r="D30" s="129" t="s">
        <v>958</v>
      </c>
      <c r="E30" s="130" t="s">
        <v>1692</v>
      </c>
      <c r="F30" s="162" t="s">
        <v>1764</v>
      </c>
      <c r="G30" s="95">
        <v>0</v>
      </c>
      <c r="H30" s="132" t="s">
        <v>1765</v>
      </c>
      <c r="I30" s="133" t="s">
        <v>1766</v>
      </c>
      <c r="J30" s="92"/>
      <c r="K30" s="92"/>
      <c r="L30" s="155">
        <f t="shared" si="1"/>
        <v>0</v>
      </c>
      <c r="M30" s="195">
        <f t="shared" si="2"/>
        <v>0</v>
      </c>
      <c r="N30" s="207">
        <v>3</v>
      </c>
      <c r="O30" s="208"/>
      <c r="P30" s="92"/>
      <c r="Q30" s="155">
        <f t="shared" si="3"/>
        <v>0</v>
      </c>
      <c r="R30" s="195">
        <f t="shared" si="4"/>
        <v>0</v>
      </c>
      <c r="S30" s="207">
        <v>3</v>
      </c>
      <c r="T30" s="226"/>
      <c r="U30" s="92"/>
      <c r="V30" s="134"/>
      <c r="W30" s="135"/>
      <c r="X30" s="200"/>
      <c r="Y30" s="215">
        <v>5</v>
      </c>
      <c r="Z30" s="215">
        <f t="shared" si="5"/>
        <v>15</v>
      </c>
      <c r="AA30" s="215">
        <v>5</v>
      </c>
      <c r="AB30" s="215">
        <f t="shared" si="6"/>
        <v>15</v>
      </c>
      <c r="AC30" s="215" t="s">
        <v>1607</v>
      </c>
      <c r="AE30" s="117">
        <v>0</v>
      </c>
      <c r="AF30" s="117">
        <v>0</v>
      </c>
      <c r="AG30" s="117">
        <v>0</v>
      </c>
      <c r="AH30" s="117">
        <v>0</v>
      </c>
      <c r="AI30" s="117">
        <v>0</v>
      </c>
      <c r="AJ30" s="119">
        <v>0</v>
      </c>
      <c r="AK30" s="119">
        <v>0</v>
      </c>
      <c r="AL30" s="119">
        <v>0</v>
      </c>
      <c r="AM30" s="119">
        <v>0</v>
      </c>
      <c r="AN30" s="119">
        <v>0</v>
      </c>
      <c r="AO30" s="122">
        <f t="shared" si="8"/>
        <v>0</v>
      </c>
      <c r="AQ30" s="211">
        <v>0</v>
      </c>
      <c r="AR30" s="211">
        <v>0</v>
      </c>
      <c r="AS30" s="211">
        <v>0</v>
      </c>
      <c r="AT30" s="211">
        <v>0</v>
      </c>
      <c r="AU30" s="211">
        <v>0</v>
      </c>
      <c r="AV30" s="212">
        <v>0</v>
      </c>
      <c r="AW30" s="212">
        <v>0</v>
      </c>
      <c r="AX30" s="212">
        <v>0</v>
      </c>
      <c r="AY30" s="212">
        <v>0</v>
      </c>
      <c r="AZ30" s="212">
        <v>0</v>
      </c>
      <c r="BA30" s="213">
        <f t="shared" si="7"/>
        <v>0</v>
      </c>
    </row>
    <row r="31" spans="1:53" ht="88.05" customHeight="1" x14ac:dyDescent="0.45">
      <c r="A31" s="36">
        <f t="shared" si="0"/>
        <v>21</v>
      </c>
      <c r="B31" s="127" t="s">
        <v>955</v>
      </c>
      <c r="C31" s="128" t="s">
        <v>943</v>
      </c>
      <c r="D31" s="129" t="s">
        <v>960</v>
      </c>
      <c r="E31" s="130" t="s">
        <v>1703</v>
      </c>
      <c r="F31" s="162" t="s">
        <v>1767</v>
      </c>
      <c r="G31" s="95">
        <v>0</v>
      </c>
      <c r="H31" s="132" t="s">
        <v>961</v>
      </c>
      <c r="I31" s="133" t="s">
        <v>1777</v>
      </c>
      <c r="J31" s="92"/>
      <c r="K31" s="92"/>
      <c r="L31" s="155">
        <f t="shared" si="1"/>
        <v>0</v>
      </c>
      <c r="M31" s="195">
        <f t="shared" si="2"/>
        <v>0</v>
      </c>
      <c r="N31" s="207">
        <v>3</v>
      </c>
      <c r="O31" s="208"/>
      <c r="P31" s="92"/>
      <c r="Q31" s="155">
        <f t="shared" si="3"/>
        <v>0</v>
      </c>
      <c r="R31" s="195">
        <f t="shared" si="4"/>
        <v>0</v>
      </c>
      <c r="S31" s="207">
        <v>3</v>
      </c>
      <c r="T31" s="226"/>
      <c r="U31" s="92"/>
      <c r="V31" s="134"/>
      <c r="W31" s="135"/>
      <c r="X31" s="200"/>
      <c r="Y31" s="215">
        <v>5</v>
      </c>
      <c r="Z31" s="215">
        <f t="shared" si="5"/>
        <v>15</v>
      </c>
      <c r="AA31" s="215">
        <v>5</v>
      </c>
      <c r="AB31" s="215">
        <f t="shared" si="6"/>
        <v>15</v>
      </c>
      <c r="AC31" s="215" t="s">
        <v>1607</v>
      </c>
      <c r="AE31" s="117">
        <v>0</v>
      </c>
      <c r="AF31" s="117">
        <v>0</v>
      </c>
      <c r="AG31" s="117">
        <v>0</v>
      </c>
      <c r="AH31" s="117">
        <v>0</v>
      </c>
      <c r="AI31" s="117">
        <v>0</v>
      </c>
      <c r="AJ31" s="119">
        <v>0</v>
      </c>
      <c r="AK31" s="119">
        <v>0</v>
      </c>
      <c r="AL31" s="119">
        <v>0</v>
      </c>
      <c r="AM31" s="119">
        <v>0</v>
      </c>
      <c r="AN31" s="119">
        <v>0</v>
      </c>
      <c r="AO31" s="122">
        <f t="shared" si="8"/>
        <v>0</v>
      </c>
      <c r="AQ31" s="211">
        <v>0</v>
      </c>
      <c r="AR31" s="211">
        <v>0</v>
      </c>
      <c r="AS31" s="211">
        <v>0</v>
      </c>
      <c r="AT31" s="211">
        <v>0</v>
      </c>
      <c r="AU31" s="211">
        <v>0</v>
      </c>
      <c r="AV31" s="212">
        <v>0</v>
      </c>
      <c r="AW31" s="212">
        <v>0</v>
      </c>
      <c r="AX31" s="212">
        <v>0</v>
      </c>
      <c r="AY31" s="212">
        <v>0</v>
      </c>
      <c r="AZ31" s="212">
        <v>0</v>
      </c>
      <c r="BA31" s="213">
        <f t="shared" si="7"/>
        <v>0</v>
      </c>
    </row>
    <row r="32" spans="1:53" ht="87.6" customHeight="1" x14ac:dyDescent="0.45">
      <c r="A32" s="36">
        <f t="shared" si="0"/>
        <v>22</v>
      </c>
      <c r="B32" s="127" t="s">
        <v>957</v>
      </c>
      <c r="C32" s="128" t="s">
        <v>943</v>
      </c>
      <c r="D32" s="129" t="s">
        <v>963</v>
      </c>
      <c r="E32" s="130" t="s">
        <v>1693</v>
      </c>
      <c r="F32" s="162" t="s">
        <v>1768</v>
      </c>
      <c r="G32" s="95">
        <v>0</v>
      </c>
      <c r="H32" s="132" t="s">
        <v>961</v>
      </c>
      <c r="I32" s="133" t="s">
        <v>1777</v>
      </c>
      <c r="J32" s="92"/>
      <c r="K32" s="92"/>
      <c r="L32" s="155">
        <f t="shared" si="1"/>
        <v>0</v>
      </c>
      <c r="M32" s="195">
        <f t="shared" si="2"/>
        <v>0</v>
      </c>
      <c r="N32" s="207">
        <v>3</v>
      </c>
      <c r="O32" s="208"/>
      <c r="P32" s="92"/>
      <c r="Q32" s="155">
        <f t="shared" si="3"/>
        <v>0</v>
      </c>
      <c r="R32" s="195">
        <f t="shared" si="4"/>
        <v>0</v>
      </c>
      <c r="S32" s="207">
        <v>3</v>
      </c>
      <c r="T32" s="226"/>
      <c r="U32" s="92"/>
      <c r="V32" s="134"/>
      <c r="W32" s="135"/>
      <c r="X32" s="200"/>
      <c r="Y32" s="215">
        <v>5</v>
      </c>
      <c r="Z32" s="215">
        <f t="shared" si="5"/>
        <v>15</v>
      </c>
      <c r="AA32" s="215">
        <v>5</v>
      </c>
      <c r="AB32" s="215">
        <f t="shared" si="6"/>
        <v>15</v>
      </c>
      <c r="AC32" s="215" t="s">
        <v>1607</v>
      </c>
      <c r="AE32" s="117">
        <v>0</v>
      </c>
      <c r="AF32" s="117">
        <v>0</v>
      </c>
      <c r="AG32" s="117">
        <v>0</v>
      </c>
      <c r="AH32" s="117">
        <v>0</v>
      </c>
      <c r="AI32" s="117">
        <v>0</v>
      </c>
      <c r="AJ32" s="119">
        <v>0</v>
      </c>
      <c r="AK32" s="119">
        <v>0</v>
      </c>
      <c r="AL32" s="119">
        <v>0</v>
      </c>
      <c r="AM32" s="119">
        <v>0</v>
      </c>
      <c r="AN32" s="119">
        <v>0</v>
      </c>
      <c r="AO32" s="122">
        <f t="shared" si="8"/>
        <v>0</v>
      </c>
      <c r="AQ32" s="211">
        <v>0</v>
      </c>
      <c r="AR32" s="211">
        <v>0</v>
      </c>
      <c r="AS32" s="211">
        <v>0</v>
      </c>
      <c r="AT32" s="211">
        <v>0</v>
      </c>
      <c r="AU32" s="211">
        <v>0</v>
      </c>
      <c r="AV32" s="212">
        <v>0</v>
      </c>
      <c r="AW32" s="212">
        <v>0</v>
      </c>
      <c r="AX32" s="212">
        <v>0</v>
      </c>
      <c r="AY32" s="212">
        <v>0</v>
      </c>
      <c r="AZ32" s="212">
        <v>0</v>
      </c>
      <c r="BA32" s="213">
        <f t="shared" si="7"/>
        <v>0</v>
      </c>
    </row>
    <row r="33" spans="1:53" ht="104.65" x14ac:dyDescent="0.45">
      <c r="A33" s="36">
        <f t="shared" si="0"/>
        <v>23</v>
      </c>
      <c r="B33" s="127" t="s">
        <v>1583</v>
      </c>
      <c r="C33" s="128" t="s">
        <v>943</v>
      </c>
      <c r="D33" s="129" t="s">
        <v>1593</v>
      </c>
      <c r="E33" s="130" t="s">
        <v>1598</v>
      </c>
      <c r="F33" s="162" t="s">
        <v>1769</v>
      </c>
      <c r="G33" s="95">
        <v>0</v>
      </c>
      <c r="H33" s="132" t="s">
        <v>965</v>
      </c>
      <c r="I33" s="133" t="s">
        <v>1778</v>
      </c>
      <c r="J33" s="92"/>
      <c r="K33" s="92"/>
      <c r="L33" s="155">
        <f t="shared" si="1"/>
        <v>0</v>
      </c>
      <c r="M33" s="195">
        <f t="shared" si="2"/>
        <v>0</v>
      </c>
      <c r="N33" s="207">
        <v>3</v>
      </c>
      <c r="O33" s="208"/>
      <c r="P33" s="92"/>
      <c r="Q33" s="155">
        <f t="shared" si="3"/>
        <v>0</v>
      </c>
      <c r="R33" s="195">
        <f t="shared" si="4"/>
        <v>0</v>
      </c>
      <c r="S33" s="207">
        <v>3</v>
      </c>
      <c r="T33" s="226"/>
      <c r="U33" s="92"/>
      <c r="V33" s="134"/>
      <c r="W33" s="135"/>
      <c r="X33" s="200"/>
      <c r="Y33" s="215">
        <v>5</v>
      </c>
      <c r="Z33" s="215">
        <f t="shared" si="5"/>
        <v>15</v>
      </c>
      <c r="AA33" s="215">
        <v>5</v>
      </c>
      <c r="AB33" s="215">
        <f t="shared" si="6"/>
        <v>15</v>
      </c>
      <c r="AC33" s="215" t="s">
        <v>1607</v>
      </c>
      <c r="AE33" s="117">
        <v>0</v>
      </c>
      <c r="AF33" s="117">
        <v>0</v>
      </c>
      <c r="AG33" s="117">
        <v>0</v>
      </c>
      <c r="AH33" s="117">
        <v>0</v>
      </c>
      <c r="AI33" s="117">
        <v>0</v>
      </c>
      <c r="AJ33" s="119">
        <v>0</v>
      </c>
      <c r="AK33" s="119">
        <v>0</v>
      </c>
      <c r="AL33" s="119">
        <v>0</v>
      </c>
      <c r="AM33" s="119">
        <v>0</v>
      </c>
      <c r="AN33" s="119">
        <v>0</v>
      </c>
      <c r="AO33" s="122">
        <f t="shared" si="8"/>
        <v>0</v>
      </c>
      <c r="AQ33" s="211">
        <v>0</v>
      </c>
      <c r="AR33" s="211">
        <v>0</v>
      </c>
      <c r="AS33" s="211">
        <v>0</v>
      </c>
      <c r="AT33" s="211">
        <v>0</v>
      </c>
      <c r="AU33" s="211">
        <v>0</v>
      </c>
      <c r="AV33" s="212">
        <v>0</v>
      </c>
      <c r="AW33" s="212">
        <v>0</v>
      </c>
      <c r="AX33" s="212">
        <v>0</v>
      </c>
      <c r="AY33" s="212">
        <v>0</v>
      </c>
      <c r="AZ33" s="212">
        <v>0</v>
      </c>
      <c r="BA33" s="213">
        <f t="shared" si="7"/>
        <v>0</v>
      </c>
    </row>
    <row r="34" spans="1:53" ht="81.400000000000006" x14ac:dyDescent="0.45">
      <c r="A34" s="36">
        <f t="shared" si="0"/>
        <v>24</v>
      </c>
      <c r="B34" s="127" t="s">
        <v>959</v>
      </c>
      <c r="C34" s="128" t="s">
        <v>943</v>
      </c>
      <c r="D34" s="129" t="s">
        <v>966</v>
      </c>
      <c r="E34" s="130" t="s">
        <v>1590</v>
      </c>
      <c r="F34" s="162" t="s">
        <v>1770</v>
      </c>
      <c r="G34" s="95">
        <v>0</v>
      </c>
      <c r="H34" s="132" t="s">
        <v>964</v>
      </c>
      <c r="I34" s="133" t="s">
        <v>1777</v>
      </c>
      <c r="J34" s="92"/>
      <c r="K34" s="92"/>
      <c r="L34" s="155">
        <f t="shared" si="1"/>
        <v>0</v>
      </c>
      <c r="M34" s="195">
        <f t="shared" si="2"/>
        <v>0</v>
      </c>
      <c r="N34" s="207">
        <v>3</v>
      </c>
      <c r="O34" s="208"/>
      <c r="P34" s="92"/>
      <c r="Q34" s="155">
        <f t="shared" si="3"/>
        <v>0</v>
      </c>
      <c r="R34" s="195">
        <f t="shared" si="4"/>
        <v>0</v>
      </c>
      <c r="S34" s="207">
        <v>3</v>
      </c>
      <c r="T34" s="226"/>
      <c r="U34" s="92"/>
      <c r="V34" s="134"/>
      <c r="W34" s="135"/>
      <c r="X34" s="200"/>
      <c r="Y34" s="215">
        <v>5</v>
      </c>
      <c r="Z34" s="215">
        <f t="shared" si="5"/>
        <v>15</v>
      </c>
      <c r="AA34" s="215">
        <v>5</v>
      </c>
      <c r="AB34" s="215">
        <f t="shared" si="6"/>
        <v>15</v>
      </c>
      <c r="AC34" s="215" t="s">
        <v>1607</v>
      </c>
      <c r="AE34" s="117">
        <v>0</v>
      </c>
      <c r="AF34" s="117">
        <v>0</v>
      </c>
      <c r="AG34" s="117">
        <v>0</v>
      </c>
      <c r="AH34" s="117">
        <v>0</v>
      </c>
      <c r="AI34" s="117">
        <v>0</v>
      </c>
      <c r="AJ34" s="119">
        <v>0</v>
      </c>
      <c r="AK34" s="119">
        <v>0</v>
      </c>
      <c r="AL34" s="119">
        <v>0</v>
      </c>
      <c r="AM34" s="119">
        <v>0</v>
      </c>
      <c r="AN34" s="119">
        <v>0</v>
      </c>
      <c r="AO34" s="122">
        <f t="shared" si="8"/>
        <v>0</v>
      </c>
      <c r="AQ34" s="211">
        <v>0</v>
      </c>
      <c r="AR34" s="211">
        <v>0</v>
      </c>
      <c r="AS34" s="211">
        <v>0</v>
      </c>
      <c r="AT34" s="211">
        <v>0</v>
      </c>
      <c r="AU34" s="211">
        <v>0</v>
      </c>
      <c r="AV34" s="212">
        <v>0</v>
      </c>
      <c r="AW34" s="212">
        <v>0</v>
      </c>
      <c r="AX34" s="212">
        <v>0</v>
      </c>
      <c r="AY34" s="212">
        <v>0</v>
      </c>
      <c r="AZ34" s="212">
        <v>0</v>
      </c>
      <c r="BA34" s="213">
        <f t="shared" si="7"/>
        <v>0</v>
      </c>
    </row>
    <row r="35" spans="1:53" ht="81.400000000000006" x14ac:dyDescent="0.45">
      <c r="A35" s="36">
        <f t="shared" si="0"/>
        <v>25</v>
      </c>
      <c r="B35" s="127" t="s">
        <v>962</v>
      </c>
      <c r="C35" s="128" t="s">
        <v>943</v>
      </c>
      <c r="D35" s="129" t="s">
        <v>967</v>
      </c>
      <c r="E35" s="130" t="s">
        <v>1771</v>
      </c>
      <c r="F35" s="162" t="s">
        <v>1772</v>
      </c>
      <c r="G35" s="95">
        <v>0</v>
      </c>
      <c r="H35" s="132" t="s">
        <v>1775</v>
      </c>
      <c r="I35" s="133" t="s">
        <v>1777</v>
      </c>
      <c r="J35" s="92"/>
      <c r="K35" s="92"/>
      <c r="L35" s="155">
        <f t="shared" si="1"/>
        <v>0</v>
      </c>
      <c r="M35" s="195">
        <f t="shared" si="2"/>
        <v>0</v>
      </c>
      <c r="N35" s="207">
        <v>3</v>
      </c>
      <c r="O35" s="208"/>
      <c r="P35" s="92"/>
      <c r="Q35" s="155">
        <f t="shared" si="3"/>
        <v>0</v>
      </c>
      <c r="R35" s="195">
        <f t="shared" si="4"/>
        <v>0</v>
      </c>
      <c r="S35" s="207">
        <v>3</v>
      </c>
      <c r="T35" s="226"/>
      <c r="U35" s="92"/>
      <c r="V35" s="134"/>
      <c r="W35" s="135"/>
      <c r="X35" s="200"/>
      <c r="Y35" s="215">
        <v>5</v>
      </c>
      <c r="Z35" s="215">
        <f t="shared" si="5"/>
        <v>15</v>
      </c>
      <c r="AA35" s="215">
        <v>5</v>
      </c>
      <c r="AB35" s="215">
        <f t="shared" si="6"/>
        <v>15</v>
      </c>
      <c r="AC35" s="215" t="s">
        <v>1607</v>
      </c>
      <c r="AE35" s="117">
        <v>0</v>
      </c>
      <c r="AF35" s="117">
        <v>0</v>
      </c>
      <c r="AG35" s="117">
        <v>0</v>
      </c>
      <c r="AH35" s="117">
        <v>0</v>
      </c>
      <c r="AI35" s="117">
        <v>0</v>
      </c>
      <c r="AJ35" s="119">
        <v>0</v>
      </c>
      <c r="AK35" s="119">
        <v>0</v>
      </c>
      <c r="AL35" s="119">
        <v>0</v>
      </c>
      <c r="AM35" s="119">
        <v>0</v>
      </c>
      <c r="AN35" s="119">
        <v>0</v>
      </c>
      <c r="AO35" s="122">
        <f t="shared" si="8"/>
        <v>0</v>
      </c>
      <c r="AQ35" s="211">
        <v>0</v>
      </c>
      <c r="AR35" s="211">
        <v>0</v>
      </c>
      <c r="AS35" s="211">
        <v>0</v>
      </c>
      <c r="AT35" s="211">
        <v>0</v>
      </c>
      <c r="AU35" s="211">
        <v>0</v>
      </c>
      <c r="AV35" s="212">
        <v>0</v>
      </c>
      <c r="AW35" s="212">
        <v>0</v>
      </c>
      <c r="AX35" s="212">
        <v>0</v>
      </c>
      <c r="AY35" s="212">
        <v>0</v>
      </c>
      <c r="AZ35" s="212">
        <v>0</v>
      </c>
      <c r="BA35" s="213">
        <f t="shared" si="7"/>
        <v>0</v>
      </c>
    </row>
    <row r="36" spans="1:53" ht="139.5" x14ac:dyDescent="0.45">
      <c r="A36" s="36">
        <f t="shared" si="0"/>
        <v>26</v>
      </c>
      <c r="B36" s="127" t="s">
        <v>968</v>
      </c>
      <c r="C36" s="128" t="s">
        <v>969</v>
      </c>
      <c r="D36" s="129" t="s">
        <v>1591</v>
      </c>
      <c r="E36" s="130" t="s">
        <v>1592</v>
      </c>
      <c r="F36" s="162" t="s">
        <v>1773</v>
      </c>
      <c r="G36" s="95">
        <v>0</v>
      </c>
      <c r="H36" s="132" t="s">
        <v>1776</v>
      </c>
      <c r="I36" s="133" t="s">
        <v>1785</v>
      </c>
      <c r="J36" s="92"/>
      <c r="K36" s="92"/>
      <c r="L36" s="155">
        <f t="shared" si="1"/>
        <v>0</v>
      </c>
      <c r="M36" s="195">
        <f t="shared" si="2"/>
        <v>0</v>
      </c>
      <c r="N36" s="207">
        <v>3</v>
      </c>
      <c r="O36" s="208"/>
      <c r="P36" s="92"/>
      <c r="Q36" s="155">
        <f t="shared" si="3"/>
        <v>0</v>
      </c>
      <c r="R36" s="195">
        <f t="shared" si="4"/>
        <v>0</v>
      </c>
      <c r="S36" s="207">
        <v>3</v>
      </c>
      <c r="T36" s="226"/>
      <c r="U36" s="92"/>
      <c r="V36" s="134"/>
      <c r="W36" s="135"/>
      <c r="X36" s="200"/>
      <c r="Y36" s="215">
        <v>5</v>
      </c>
      <c r="Z36" s="215">
        <f t="shared" si="5"/>
        <v>15</v>
      </c>
      <c r="AA36" s="215">
        <v>5</v>
      </c>
      <c r="AB36" s="215">
        <f t="shared" si="6"/>
        <v>15</v>
      </c>
      <c r="AC36" s="215" t="s">
        <v>1607</v>
      </c>
      <c r="AE36" s="117">
        <v>0</v>
      </c>
      <c r="AF36" s="117">
        <v>0</v>
      </c>
      <c r="AG36" s="117">
        <v>0</v>
      </c>
      <c r="AH36" s="117">
        <v>0</v>
      </c>
      <c r="AI36" s="117">
        <v>0</v>
      </c>
      <c r="AJ36" s="119">
        <v>0</v>
      </c>
      <c r="AK36" s="119">
        <v>0</v>
      </c>
      <c r="AL36" s="119">
        <v>0</v>
      </c>
      <c r="AM36" s="119">
        <v>0</v>
      </c>
      <c r="AN36" s="119">
        <v>0</v>
      </c>
      <c r="AO36" s="122">
        <f t="shared" si="8"/>
        <v>0</v>
      </c>
      <c r="AQ36" s="211">
        <v>0</v>
      </c>
      <c r="AR36" s="211">
        <v>0</v>
      </c>
      <c r="AS36" s="211">
        <v>0</v>
      </c>
      <c r="AT36" s="211">
        <v>0</v>
      </c>
      <c r="AU36" s="211">
        <v>0</v>
      </c>
      <c r="AV36" s="212">
        <v>0</v>
      </c>
      <c r="AW36" s="212">
        <v>0</v>
      </c>
      <c r="AX36" s="212">
        <v>0</v>
      </c>
      <c r="AY36" s="212">
        <v>0</v>
      </c>
      <c r="AZ36" s="212">
        <v>0</v>
      </c>
      <c r="BA36" s="213">
        <f t="shared" si="7"/>
        <v>0</v>
      </c>
    </row>
    <row r="37" spans="1:53" ht="81.400000000000006" x14ac:dyDescent="0.45">
      <c r="A37" s="36">
        <f t="shared" si="0"/>
        <v>27</v>
      </c>
      <c r="B37" s="127" t="s">
        <v>1584</v>
      </c>
      <c r="C37" s="128" t="s">
        <v>969</v>
      </c>
      <c r="D37" s="129" t="s">
        <v>1568</v>
      </c>
      <c r="E37" s="130" t="s">
        <v>1574</v>
      </c>
      <c r="F37" s="162" t="s">
        <v>1774</v>
      </c>
      <c r="G37" s="95">
        <v>0</v>
      </c>
      <c r="H37" s="132" t="s">
        <v>944</v>
      </c>
      <c r="I37" s="133" t="s">
        <v>1784</v>
      </c>
      <c r="J37" s="92"/>
      <c r="K37" s="92"/>
      <c r="L37" s="155">
        <f t="shared" si="1"/>
        <v>0</v>
      </c>
      <c r="M37" s="195">
        <f t="shared" si="2"/>
        <v>0</v>
      </c>
      <c r="N37" s="207">
        <v>3</v>
      </c>
      <c r="O37" s="208"/>
      <c r="P37" s="92"/>
      <c r="Q37" s="155">
        <f t="shared" si="3"/>
        <v>0</v>
      </c>
      <c r="R37" s="195">
        <f t="shared" si="4"/>
        <v>0</v>
      </c>
      <c r="S37" s="207">
        <v>3</v>
      </c>
      <c r="T37" s="226"/>
      <c r="U37" s="92"/>
      <c r="V37" s="134"/>
      <c r="W37" s="135"/>
      <c r="X37" s="200"/>
      <c r="Y37" s="215">
        <v>5</v>
      </c>
      <c r="Z37" s="215">
        <f t="shared" si="5"/>
        <v>15</v>
      </c>
      <c r="AA37" s="215">
        <v>5</v>
      </c>
      <c r="AB37" s="215">
        <f t="shared" si="6"/>
        <v>15</v>
      </c>
      <c r="AC37" s="215" t="s">
        <v>1607</v>
      </c>
      <c r="AE37" s="117">
        <v>0</v>
      </c>
      <c r="AF37" s="117">
        <v>0</v>
      </c>
      <c r="AG37" s="117">
        <v>0</v>
      </c>
      <c r="AH37" s="117">
        <v>0</v>
      </c>
      <c r="AI37" s="117">
        <v>0</v>
      </c>
      <c r="AJ37" s="119">
        <v>0</v>
      </c>
      <c r="AK37" s="119">
        <v>0</v>
      </c>
      <c r="AL37" s="119">
        <v>0</v>
      </c>
      <c r="AM37" s="119">
        <v>0</v>
      </c>
      <c r="AN37" s="119">
        <v>0</v>
      </c>
      <c r="AO37" s="122">
        <f t="shared" si="8"/>
        <v>0</v>
      </c>
      <c r="AQ37" s="211">
        <v>0</v>
      </c>
      <c r="AR37" s="211">
        <v>0</v>
      </c>
      <c r="AS37" s="211">
        <v>0</v>
      </c>
      <c r="AT37" s="211">
        <v>0</v>
      </c>
      <c r="AU37" s="211">
        <v>0</v>
      </c>
      <c r="AV37" s="212">
        <v>0</v>
      </c>
      <c r="AW37" s="212">
        <v>0</v>
      </c>
      <c r="AX37" s="212">
        <v>0</v>
      </c>
      <c r="AY37" s="212">
        <v>0</v>
      </c>
      <c r="AZ37" s="212">
        <v>0</v>
      </c>
      <c r="BA37" s="213">
        <f t="shared" si="7"/>
        <v>0</v>
      </c>
    </row>
    <row r="38" spans="1:53" ht="151.15" x14ac:dyDescent="0.45">
      <c r="A38" s="36">
        <f t="shared" si="0"/>
        <v>28</v>
      </c>
      <c r="B38" s="127" t="s">
        <v>1585</v>
      </c>
      <c r="C38" s="128" t="s">
        <v>969</v>
      </c>
      <c r="D38" s="129" t="s">
        <v>1569</v>
      </c>
      <c r="E38" s="130" t="s">
        <v>1575</v>
      </c>
      <c r="F38" s="162" t="s">
        <v>1774</v>
      </c>
      <c r="G38" s="95">
        <v>0</v>
      </c>
      <c r="H38" s="132" t="s">
        <v>944</v>
      </c>
      <c r="I38" s="133" t="s">
        <v>1783</v>
      </c>
      <c r="J38" s="92"/>
      <c r="K38" s="92"/>
      <c r="L38" s="155">
        <f t="shared" si="1"/>
        <v>0</v>
      </c>
      <c r="M38" s="195">
        <f t="shared" si="2"/>
        <v>0</v>
      </c>
      <c r="N38" s="207">
        <v>3</v>
      </c>
      <c r="O38" s="208"/>
      <c r="P38" s="92"/>
      <c r="Q38" s="155">
        <f t="shared" si="3"/>
        <v>0</v>
      </c>
      <c r="R38" s="195">
        <f t="shared" si="4"/>
        <v>0</v>
      </c>
      <c r="S38" s="207">
        <v>3</v>
      </c>
      <c r="T38" s="226"/>
      <c r="U38" s="92"/>
      <c r="V38" s="134"/>
      <c r="W38" s="135"/>
      <c r="X38" s="200"/>
      <c r="Y38" s="215">
        <v>5</v>
      </c>
      <c r="Z38" s="215">
        <f t="shared" si="5"/>
        <v>15</v>
      </c>
      <c r="AA38" s="215">
        <v>5</v>
      </c>
      <c r="AB38" s="215">
        <f t="shared" si="6"/>
        <v>15</v>
      </c>
      <c r="AC38" s="215" t="s">
        <v>1607</v>
      </c>
      <c r="AE38" s="117">
        <v>0</v>
      </c>
      <c r="AF38" s="117">
        <v>0</v>
      </c>
      <c r="AG38" s="117">
        <v>0</v>
      </c>
      <c r="AH38" s="117">
        <v>0</v>
      </c>
      <c r="AI38" s="117">
        <v>0</v>
      </c>
      <c r="AJ38" s="119">
        <v>0</v>
      </c>
      <c r="AK38" s="119">
        <v>0</v>
      </c>
      <c r="AL38" s="119">
        <v>0</v>
      </c>
      <c r="AM38" s="119">
        <v>0</v>
      </c>
      <c r="AN38" s="119">
        <v>0</v>
      </c>
      <c r="AO38" s="122">
        <f t="shared" si="8"/>
        <v>0</v>
      </c>
      <c r="AQ38" s="211">
        <v>0</v>
      </c>
      <c r="AR38" s="211">
        <v>0</v>
      </c>
      <c r="AS38" s="211">
        <v>0</v>
      </c>
      <c r="AT38" s="211">
        <v>0</v>
      </c>
      <c r="AU38" s="211">
        <v>0</v>
      </c>
      <c r="AV38" s="212">
        <v>0</v>
      </c>
      <c r="AW38" s="212">
        <v>0</v>
      </c>
      <c r="AX38" s="212">
        <v>0</v>
      </c>
      <c r="AY38" s="212">
        <v>0</v>
      </c>
      <c r="AZ38" s="212">
        <v>0</v>
      </c>
      <c r="BA38" s="213">
        <f t="shared" si="7"/>
        <v>0</v>
      </c>
    </row>
    <row r="39" spans="1:53" ht="93" x14ac:dyDescent="0.45">
      <c r="A39" s="36">
        <f t="shared" si="0"/>
        <v>29</v>
      </c>
      <c r="B39" s="127" t="s">
        <v>1594</v>
      </c>
      <c r="C39" s="128" t="s">
        <v>969</v>
      </c>
      <c r="D39" s="129" t="s">
        <v>1572</v>
      </c>
      <c r="E39" s="130" t="s">
        <v>1577</v>
      </c>
      <c r="F39" s="162" t="s">
        <v>1779</v>
      </c>
      <c r="G39" s="95">
        <v>0</v>
      </c>
      <c r="H39" s="132" t="s">
        <v>944</v>
      </c>
      <c r="I39" s="133" t="s">
        <v>1782</v>
      </c>
      <c r="J39" s="92"/>
      <c r="K39" s="92"/>
      <c r="L39" s="155">
        <f t="shared" si="1"/>
        <v>0</v>
      </c>
      <c r="M39" s="195">
        <f t="shared" si="2"/>
        <v>0</v>
      </c>
      <c r="N39" s="207">
        <v>3</v>
      </c>
      <c r="O39" s="208"/>
      <c r="P39" s="92"/>
      <c r="Q39" s="155">
        <f t="shared" si="3"/>
        <v>0</v>
      </c>
      <c r="R39" s="195">
        <f t="shared" si="4"/>
        <v>0</v>
      </c>
      <c r="S39" s="207">
        <v>3</v>
      </c>
      <c r="T39" s="226"/>
      <c r="U39" s="92"/>
      <c r="V39" s="134"/>
      <c r="W39" s="135"/>
      <c r="X39" s="200"/>
      <c r="Y39" s="215">
        <v>5</v>
      </c>
      <c r="Z39" s="215">
        <f t="shared" si="5"/>
        <v>15</v>
      </c>
      <c r="AA39" s="215">
        <v>5</v>
      </c>
      <c r="AB39" s="215">
        <f t="shared" si="6"/>
        <v>15</v>
      </c>
      <c r="AC39" s="215" t="s">
        <v>1607</v>
      </c>
      <c r="AE39" s="117">
        <v>0</v>
      </c>
      <c r="AF39" s="117">
        <v>0</v>
      </c>
      <c r="AG39" s="117">
        <v>0</v>
      </c>
      <c r="AH39" s="117">
        <v>0</v>
      </c>
      <c r="AI39" s="117">
        <v>0</v>
      </c>
      <c r="AJ39" s="119">
        <v>0</v>
      </c>
      <c r="AK39" s="119">
        <v>0</v>
      </c>
      <c r="AL39" s="119">
        <v>0</v>
      </c>
      <c r="AM39" s="119">
        <v>0</v>
      </c>
      <c r="AN39" s="119">
        <v>0</v>
      </c>
      <c r="AO39" s="122">
        <f t="shared" si="8"/>
        <v>0</v>
      </c>
      <c r="AQ39" s="211">
        <v>0</v>
      </c>
      <c r="AR39" s="211">
        <v>0</v>
      </c>
      <c r="AS39" s="211">
        <v>0</v>
      </c>
      <c r="AT39" s="211">
        <v>0</v>
      </c>
      <c r="AU39" s="211">
        <v>0</v>
      </c>
      <c r="AV39" s="212">
        <v>0</v>
      </c>
      <c r="AW39" s="212">
        <v>0</v>
      </c>
      <c r="AX39" s="212">
        <v>0</v>
      </c>
      <c r="AY39" s="212">
        <v>0</v>
      </c>
      <c r="AZ39" s="212">
        <v>0</v>
      </c>
      <c r="BA39" s="213">
        <f t="shared" si="7"/>
        <v>0</v>
      </c>
    </row>
    <row r="40" spans="1:53" ht="93" x14ac:dyDescent="0.45">
      <c r="A40" s="36">
        <f t="shared" si="0"/>
        <v>30</v>
      </c>
      <c r="B40" s="127" t="s">
        <v>1586</v>
      </c>
      <c r="C40" s="128" t="s">
        <v>969</v>
      </c>
      <c r="D40" s="129" t="s">
        <v>1571</v>
      </c>
      <c r="E40" s="130" t="s">
        <v>1576</v>
      </c>
      <c r="F40" s="162" t="s">
        <v>1779</v>
      </c>
      <c r="G40" s="95">
        <v>0</v>
      </c>
      <c r="H40" s="132" t="s">
        <v>944</v>
      </c>
      <c r="I40" s="133" t="s">
        <v>1782</v>
      </c>
      <c r="J40" s="92"/>
      <c r="K40" s="92"/>
      <c r="L40" s="155">
        <f t="shared" si="1"/>
        <v>0</v>
      </c>
      <c r="M40" s="195">
        <f t="shared" si="2"/>
        <v>0</v>
      </c>
      <c r="N40" s="207">
        <v>3</v>
      </c>
      <c r="O40" s="208"/>
      <c r="P40" s="92"/>
      <c r="Q40" s="155">
        <f t="shared" si="3"/>
        <v>0</v>
      </c>
      <c r="R40" s="195">
        <f t="shared" si="4"/>
        <v>0</v>
      </c>
      <c r="S40" s="207">
        <v>3</v>
      </c>
      <c r="T40" s="226"/>
      <c r="U40" s="92"/>
      <c r="V40" s="134"/>
      <c r="W40" s="135"/>
      <c r="X40" s="200"/>
      <c r="Y40" s="215">
        <v>5</v>
      </c>
      <c r="Z40" s="215">
        <f t="shared" si="5"/>
        <v>15</v>
      </c>
      <c r="AA40" s="215">
        <v>5</v>
      </c>
      <c r="AB40" s="215">
        <f t="shared" si="6"/>
        <v>15</v>
      </c>
      <c r="AC40" s="215" t="s">
        <v>1607</v>
      </c>
      <c r="AE40" s="117">
        <v>0</v>
      </c>
      <c r="AF40" s="117">
        <v>0</v>
      </c>
      <c r="AG40" s="117">
        <v>0</v>
      </c>
      <c r="AH40" s="117">
        <v>0</v>
      </c>
      <c r="AI40" s="117">
        <v>0</v>
      </c>
      <c r="AJ40" s="119">
        <v>0</v>
      </c>
      <c r="AK40" s="119">
        <v>0</v>
      </c>
      <c r="AL40" s="119">
        <v>0</v>
      </c>
      <c r="AM40" s="119">
        <v>0</v>
      </c>
      <c r="AN40" s="119">
        <v>0</v>
      </c>
      <c r="AO40" s="122">
        <f t="shared" si="8"/>
        <v>0</v>
      </c>
      <c r="AQ40" s="211">
        <v>0</v>
      </c>
      <c r="AR40" s="211">
        <v>0</v>
      </c>
      <c r="AS40" s="211">
        <v>0</v>
      </c>
      <c r="AT40" s="211">
        <v>0</v>
      </c>
      <c r="AU40" s="211">
        <v>0</v>
      </c>
      <c r="AV40" s="212">
        <v>0</v>
      </c>
      <c r="AW40" s="212">
        <v>0</v>
      </c>
      <c r="AX40" s="212">
        <v>0</v>
      </c>
      <c r="AY40" s="212">
        <v>0</v>
      </c>
      <c r="AZ40" s="212">
        <v>0</v>
      </c>
      <c r="BA40" s="213">
        <f t="shared" si="7"/>
        <v>0</v>
      </c>
    </row>
    <row r="41" spans="1:53" ht="93" x14ac:dyDescent="0.45">
      <c r="A41" s="36">
        <f t="shared" si="0"/>
        <v>31</v>
      </c>
      <c r="B41" s="127" t="s">
        <v>1578</v>
      </c>
      <c r="C41" s="128" t="s">
        <v>969</v>
      </c>
      <c r="D41" s="129" t="s">
        <v>1570</v>
      </c>
      <c r="E41" s="130" t="s">
        <v>1704</v>
      </c>
      <c r="F41" s="162" t="s">
        <v>1780</v>
      </c>
      <c r="G41" s="95">
        <v>0</v>
      </c>
      <c r="H41" s="132" t="s">
        <v>944</v>
      </c>
      <c r="I41" s="133" t="s">
        <v>1786</v>
      </c>
      <c r="J41" s="92"/>
      <c r="K41" s="92"/>
      <c r="L41" s="155">
        <f t="shared" si="1"/>
        <v>0</v>
      </c>
      <c r="M41" s="195">
        <f t="shared" si="2"/>
        <v>0</v>
      </c>
      <c r="N41" s="207">
        <v>3</v>
      </c>
      <c r="O41" s="208"/>
      <c r="P41" s="92"/>
      <c r="Q41" s="155">
        <f t="shared" si="3"/>
        <v>0</v>
      </c>
      <c r="R41" s="195">
        <f t="shared" si="4"/>
        <v>0</v>
      </c>
      <c r="S41" s="207">
        <v>3</v>
      </c>
      <c r="T41" s="226"/>
      <c r="U41" s="92"/>
      <c r="V41" s="134"/>
      <c r="W41" s="135"/>
      <c r="X41" s="200"/>
      <c r="Y41" s="215">
        <v>5</v>
      </c>
      <c r="Z41" s="215">
        <f t="shared" si="5"/>
        <v>15</v>
      </c>
      <c r="AA41" s="215">
        <v>5</v>
      </c>
      <c r="AB41" s="215">
        <f t="shared" si="6"/>
        <v>15</v>
      </c>
      <c r="AC41" s="215" t="s">
        <v>1607</v>
      </c>
      <c r="AE41" s="117">
        <v>0</v>
      </c>
      <c r="AF41" s="117">
        <v>0</v>
      </c>
      <c r="AG41" s="117">
        <v>0</v>
      </c>
      <c r="AH41" s="117">
        <v>0</v>
      </c>
      <c r="AI41" s="117">
        <v>0</v>
      </c>
      <c r="AJ41" s="119">
        <v>0</v>
      </c>
      <c r="AK41" s="119">
        <v>0</v>
      </c>
      <c r="AL41" s="119">
        <v>0</v>
      </c>
      <c r="AM41" s="119">
        <v>0</v>
      </c>
      <c r="AN41" s="119">
        <v>0</v>
      </c>
      <c r="AO41" s="122">
        <f t="shared" si="8"/>
        <v>0</v>
      </c>
      <c r="AQ41" s="211">
        <v>0</v>
      </c>
      <c r="AR41" s="211">
        <v>0</v>
      </c>
      <c r="AS41" s="211">
        <v>0</v>
      </c>
      <c r="AT41" s="211">
        <v>0</v>
      </c>
      <c r="AU41" s="211">
        <v>0</v>
      </c>
      <c r="AV41" s="212">
        <v>0</v>
      </c>
      <c r="AW41" s="212">
        <v>0</v>
      </c>
      <c r="AX41" s="212">
        <v>0</v>
      </c>
      <c r="AY41" s="212">
        <v>0</v>
      </c>
      <c r="AZ41" s="212">
        <v>0</v>
      </c>
      <c r="BA41" s="213">
        <f t="shared" si="7"/>
        <v>0</v>
      </c>
    </row>
    <row r="42" spans="1:53" ht="93" x14ac:dyDescent="0.45">
      <c r="A42" s="36">
        <f t="shared" si="0"/>
        <v>32</v>
      </c>
      <c r="B42" s="127" t="s">
        <v>1595</v>
      </c>
      <c r="C42" s="128" t="s">
        <v>969</v>
      </c>
      <c r="D42" s="129" t="s">
        <v>1573</v>
      </c>
      <c r="E42" s="130" t="s">
        <v>1705</v>
      </c>
      <c r="F42" s="162" t="s">
        <v>1781</v>
      </c>
      <c r="G42" s="95">
        <v>0</v>
      </c>
      <c r="H42" s="132" t="s">
        <v>944</v>
      </c>
      <c r="I42" s="133" t="s">
        <v>1786</v>
      </c>
      <c r="J42" s="92"/>
      <c r="K42" s="92"/>
      <c r="L42" s="155">
        <f t="shared" si="1"/>
        <v>0</v>
      </c>
      <c r="M42" s="195">
        <f t="shared" si="2"/>
        <v>0</v>
      </c>
      <c r="N42" s="207">
        <v>3</v>
      </c>
      <c r="O42" s="208"/>
      <c r="P42" s="92"/>
      <c r="Q42" s="155">
        <f t="shared" si="3"/>
        <v>0</v>
      </c>
      <c r="R42" s="195">
        <f t="shared" si="4"/>
        <v>0</v>
      </c>
      <c r="S42" s="207">
        <v>3</v>
      </c>
      <c r="T42" s="226"/>
      <c r="U42" s="92"/>
      <c r="V42" s="134"/>
      <c r="W42" s="135"/>
      <c r="X42" s="200"/>
      <c r="Y42" s="215">
        <v>5</v>
      </c>
      <c r="Z42" s="215">
        <f t="shared" si="5"/>
        <v>15</v>
      </c>
      <c r="AA42" s="215">
        <v>5</v>
      </c>
      <c r="AB42" s="215">
        <f t="shared" si="6"/>
        <v>15</v>
      </c>
      <c r="AC42" s="215" t="s">
        <v>1607</v>
      </c>
      <c r="AE42" s="117">
        <v>0</v>
      </c>
      <c r="AF42" s="117">
        <v>0</v>
      </c>
      <c r="AG42" s="117">
        <v>0</v>
      </c>
      <c r="AH42" s="117">
        <v>0</v>
      </c>
      <c r="AI42" s="117">
        <v>0</v>
      </c>
      <c r="AJ42" s="119">
        <v>0</v>
      </c>
      <c r="AK42" s="119">
        <v>0</v>
      </c>
      <c r="AL42" s="119">
        <v>0</v>
      </c>
      <c r="AM42" s="119">
        <v>0</v>
      </c>
      <c r="AN42" s="119">
        <v>0</v>
      </c>
      <c r="AO42" s="122">
        <f t="shared" si="8"/>
        <v>0</v>
      </c>
      <c r="AQ42" s="211">
        <v>0</v>
      </c>
      <c r="AR42" s="211">
        <v>0</v>
      </c>
      <c r="AS42" s="211">
        <v>0</v>
      </c>
      <c r="AT42" s="211">
        <v>0</v>
      </c>
      <c r="AU42" s="211">
        <v>0</v>
      </c>
      <c r="AV42" s="212">
        <v>0</v>
      </c>
      <c r="AW42" s="212">
        <v>0</v>
      </c>
      <c r="AX42" s="212">
        <v>0</v>
      </c>
      <c r="AY42" s="212">
        <v>0</v>
      </c>
      <c r="AZ42" s="212">
        <v>0</v>
      </c>
      <c r="BA42" s="213">
        <f t="shared" si="7"/>
        <v>0</v>
      </c>
    </row>
    <row r="43" spans="1:53" ht="58.15" x14ac:dyDescent="0.45">
      <c r="A43" s="36">
        <f t="shared" si="0"/>
        <v>33</v>
      </c>
      <c r="B43" s="127" t="s">
        <v>1596</v>
      </c>
      <c r="C43" s="128" t="s">
        <v>969</v>
      </c>
      <c r="D43" s="129" t="s">
        <v>1587</v>
      </c>
      <c r="E43" s="130" t="s">
        <v>1588</v>
      </c>
      <c r="F43" s="162" t="s">
        <v>1787</v>
      </c>
      <c r="G43" s="95">
        <v>0</v>
      </c>
      <c r="H43" s="132" t="s">
        <v>1788</v>
      </c>
      <c r="I43" s="133" t="s">
        <v>1789</v>
      </c>
      <c r="J43" s="92"/>
      <c r="K43" s="92"/>
      <c r="L43" s="155">
        <f t="shared" si="1"/>
        <v>0</v>
      </c>
      <c r="M43" s="195">
        <f t="shared" si="2"/>
        <v>0</v>
      </c>
      <c r="N43" s="207">
        <v>3</v>
      </c>
      <c r="O43" s="208"/>
      <c r="P43" s="92"/>
      <c r="Q43" s="155">
        <f t="shared" si="3"/>
        <v>0</v>
      </c>
      <c r="R43" s="195">
        <f t="shared" si="4"/>
        <v>0</v>
      </c>
      <c r="S43" s="207">
        <v>3</v>
      </c>
      <c r="T43" s="226"/>
      <c r="U43" s="92"/>
      <c r="V43" s="134"/>
      <c r="W43" s="135"/>
      <c r="X43" s="200"/>
      <c r="Y43" s="215">
        <v>5</v>
      </c>
      <c r="Z43" s="215">
        <f t="shared" si="5"/>
        <v>15</v>
      </c>
      <c r="AA43" s="215">
        <v>5</v>
      </c>
      <c r="AB43" s="215">
        <f t="shared" si="6"/>
        <v>15</v>
      </c>
      <c r="AC43" s="215" t="s">
        <v>1607</v>
      </c>
      <c r="AE43" s="117">
        <v>0</v>
      </c>
      <c r="AF43" s="117">
        <v>0</v>
      </c>
      <c r="AG43" s="117">
        <v>0</v>
      </c>
      <c r="AH43" s="117">
        <v>0</v>
      </c>
      <c r="AI43" s="117">
        <v>0</v>
      </c>
      <c r="AJ43" s="119">
        <v>0</v>
      </c>
      <c r="AK43" s="119">
        <v>0</v>
      </c>
      <c r="AL43" s="119">
        <v>0</v>
      </c>
      <c r="AM43" s="119">
        <v>0</v>
      </c>
      <c r="AN43" s="119">
        <v>0</v>
      </c>
      <c r="AO43" s="122">
        <f t="shared" si="8"/>
        <v>0</v>
      </c>
      <c r="AQ43" s="211">
        <v>0</v>
      </c>
      <c r="AR43" s="211">
        <v>0</v>
      </c>
      <c r="AS43" s="211">
        <v>0</v>
      </c>
      <c r="AT43" s="211">
        <v>0</v>
      </c>
      <c r="AU43" s="211">
        <v>0</v>
      </c>
      <c r="AV43" s="212">
        <v>0</v>
      </c>
      <c r="AW43" s="212">
        <v>0</v>
      </c>
      <c r="AX43" s="212">
        <v>0</v>
      </c>
      <c r="AY43" s="212">
        <v>0</v>
      </c>
      <c r="AZ43" s="212">
        <v>0</v>
      </c>
      <c r="BA43" s="213">
        <f t="shared" si="7"/>
        <v>0</v>
      </c>
    </row>
    <row r="44" spans="1:53" ht="58.15" x14ac:dyDescent="0.45">
      <c r="A44" s="36">
        <f t="shared" si="0"/>
        <v>34</v>
      </c>
      <c r="B44" s="127" t="s">
        <v>1597</v>
      </c>
      <c r="C44" s="128" t="s">
        <v>969</v>
      </c>
      <c r="D44" s="129" t="s">
        <v>1589</v>
      </c>
      <c r="E44" s="130" t="s">
        <v>1706</v>
      </c>
      <c r="F44" s="162" t="s">
        <v>1790</v>
      </c>
      <c r="G44" s="95">
        <v>0</v>
      </c>
      <c r="H44" s="132" t="s">
        <v>1788</v>
      </c>
      <c r="I44" s="133" t="s">
        <v>1789</v>
      </c>
      <c r="J44" s="92"/>
      <c r="K44" s="92"/>
      <c r="L44" s="155">
        <f t="shared" si="1"/>
        <v>0</v>
      </c>
      <c r="M44" s="195">
        <f t="shared" si="2"/>
        <v>0</v>
      </c>
      <c r="N44" s="207">
        <v>3</v>
      </c>
      <c r="O44" s="208"/>
      <c r="P44" s="92"/>
      <c r="Q44" s="155">
        <f t="shared" si="3"/>
        <v>0</v>
      </c>
      <c r="R44" s="195">
        <f t="shared" si="4"/>
        <v>0</v>
      </c>
      <c r="S44" s="207">
        <v>3</v>
      </c>
      <c r="T44" s="226"/>
      <c r="U44" s="92"/>
      <c r="V44" s="134"/>
      <c r="W44" s="135"/>
      <c r="X44" s="200"/>
      <c r="Y44" s="215">
        <v>5</v>
      </c>
      <c r="Z44" s="215">
        <f t="shared" si="5"/>
        <v>15</v>
      </c>
      <c r="AA44" s="215">
        <v>5</v>
      </c>
      <c r="AB44" s="215">
        <f t="shared" si="6"/>
        <v>15</v>
      </c>
      <c r="AC44" s="215" t="s">
        <v>1607</v>
      </c>
      <c r="AE44" s="117">
        <v>0</v>
      </c>
      <c r="AF44" s="117">
        <v>0</v>
      </c>
      <c r="AG44" s="117">
        <v>0</v>
      </c>
      <c r="AH44" s="117">
        <v>0</v>
      </c>
      <c r="AI44" s="117">
        <v>0</v>
      </c>
      <c r="AJ44" s="119">
        <v>0</v>
      </c>
      <c r="AK44" s="119">
        <v>0</v>
      </c>
      <c r="AL44" s="119">
        <v>0</v>
      </c>
      <c r="AM44" s="119">
        <v>0</v>
      </c>
      <c r="AN44" s="119">
        <v>0</v>
      </c>
      <c r="AO44" s="122">
        <f t="shared" si="8"/>
        <v>0</v>
      </c>
      <c r="AQ44" s="211">
        <v>0</v>
      </c>
      <c r="AR44" s="211">
        <v>0</v>
      </c>
      <c r="AS44" s="211">
        <v>0</v>
      </c>
      <c r="AT44" s="211">
        <v>0</v>
      </c>
      <c r="AU44" s="211">
        <v>0</v>
      </c>
      <c r="AV44" s="212">
        <v>0</v>
      </c>
      <c r="AW44" s="212">
        <v>0</v>
      </c>
      <c r="AX44" s="212">
        <v>0</v>
      </c>
      <c r="AY44" s="212">
        <v>0</v>
      </c>
      <c r="AZ44" s="212">
        <v>0</v>
      </c>
      <c r="BA44" s="213">
        <f t="shared" si="7"/>
        <v>0</v>
      </c>
    </row>
    <row r="45" spans="1:53" ht="69.75" x14ac:dyDescent="0.45">
      <c r="A45" s="36">
        <f t="shared" si="0"/>
        <v>35</v>
      </c>
      <c r="B45" s="127" t="s">
        <v>970</v>
      </c>
      <c r="C45" s="128" t="s">
        <v>929</v>
      </c>
      <c r="D45" s="129" t="s">
        <v>1525</v>
      </c>
      <c r="E45" s="130" t="s">
        <v>1556</v>
      </c>
      <c r="F45" s="162" t="s">
        <v>1801</v>
      </c>
      <c r="G45" s="95">
        <v>0</v>
      </c>
      <c r="H45" s="132" t="s">
        <v>1791</v>
      </c>
      <c r="I45" s="133" t="s">
        <v>1792</v>
      </c>
      <c r="J45" s="92"/>
      <c r="K45" s="92"/>
      <c r="L45" s="155">
        <f t="shared" si="1"/>
        <v>0</v>
      </c>
      <c r="M45" s="195">
        <f t="shared" si="2"/>
        <v>0</v>
      </c>
      <c r="N45" s="207">
        <v>3</v>
      </c>
      <c r="O45" s="208"/>
      <c r="P45" s="92"/>
      <c r="Q45" s="155">
        <f t="shared" si="3"/>
        <v>0</v>
      </c>
      <c r="R45" s="195">
        <f t="shared" si="4"/>
        <v>0</v>
      </c>
      <c r="S45" s="207">
        <v>3</v>
      </c>
      <c r="T45" s="226"/>
      <c r="U45" s="92"/>
      <c r="V45" s="134"/>
      <c r="W45" s="135"/>
      <c r="X45" s="200"/>
      <c r="Y45" s="215">
        <v>5</v>
      </c>
      <c r="Z45" s="215">
        <f t="shared" si="5"/>
        <v>15</v>
      </c>
      <c r="AA45" s="215">
        <v>5</v>
      </c>
      <c r="AB45" s="215">
        <f t="shared" si="6"/>
        <v>15</v>
      </c>
      <c r="AC45" s="215" t="s">
        <v>1607</v>
      </c>
      <c r="AE45" s="117">
        <v>0</v>
      </c>
      <c r="AF45" s="117">
        <v>0</v>
      </c>
      <c r="AG45" s="117">
        <v>0</v>
      </c>
      <c r="AH45" s="117">
        <v>0</v>
      </c>
      <c r="AI45" s="117">
        <v>0</v>
      </c>
      <c r="AJ45" s="119">
        <v>0</v>
      </c>
      <c r="AK45" s="119">
        <v>0</v>
      </c>
      <c r="AL45" s="119">
        <v>0</v>
      </c>
      <c r="AM45" s="119">
        <v>0</v>
      </c>
      <c r="AN45" s="119">
        <v>0</v>
      </c>
      <c r="AO45" s="122">
        <f t="shared" ref="AO45" si="9">IF($AO$7=5,SUM(AJ45:AN45),IF($AO$7=4,SUM(AJ45:AM45),IF($AO$7=3,SUM(AJ45:AL45),IF($AO$7=2,SUM(AJ45:AK45),AJ45))))/$AO$7</f>
        <v>0</v>
      </c>
      <c r="AQ45" s="211">
        <v>0</v>
      </c>
      <c r="AR45" s="211">
        <v>0</v>
      </c>
      <c r="AS45" s="211">
        <v>0</v>
      </c>
      <c r="AT45" s="211">
        <v>0</v>
      </c>
      <c r="AU45" s="211">
        <v>0</v>
      </c>
      <c r="AV45" s="212">
        <v>0</v>
      </c>
      <c r="AW45" s="212">
        <v>0</v>
      </c>
      <c r="AX45" s="212">
        <v>0</v>
      </c>
      <c r="AY45" s="212">
        <v>0</v>
      </c>
      <c r="AZ45" s="212">
        <v>0</v>
      </c>
      <c r="BA45" s="213">
        <f t="shared" si="7"/>
        <v>0</v>
      </c>
    </row>
    <row r="46" spans="1:53" ht="104.65" x14ac:dyDescent="0.45">
      <c r="A46" s="36">
        <f t="shared" si="0"/>
        <v>36</v>
      </c>
      <c r="B46" s="127" t="s">
        <v>972</v>
      </c>
      <c r="C46" s="128" t="s">
        <v>929</v>
      </c>
      <c r="D46" s="129" t="s">
        <v>1523</v>
      </c>
      <c r="E46" s="130" t="s">
        <v>1524</v>
      </c>
      <c r="F46" s="162" t="s">
        <v>1793</v>
      </c>
      <c r="G46" s="95">
        <v>0</v>
      </c>
      <c r="H46" s="132" t="s">
        <v>1794</v>
      </c>
      <c r="I46" s="133" t="s">
        <v>1792</v>
      </c>
      <c r="J46" s="92"/>
      <c r="K46" s="92"/>
      <c r="L46" s="155">
        <f t="shared" si="1"/>
        <v>0</v>
      </c>
      <c r="M46" s="195">
        <f t="shared" si="2"/>
        <v>0</v>
      </c>
      <c r="N46" s="207">
        <v>3</v>
      </c>
      <c r="O46" s="208"/>
      <c r="P46" s="92"/>
      <c r="Q46" s="155">
        <f t="shared" si="3"/>
        <v>0</v>
      </c>
      <c r="R46" s="195">
        <f t="shared" si="4"/>
        <v>0</v>
      </c>
      <c r="S46" s="207">
        <v>3</v>
      </c>
      <c r="T46" s="226"/>
      <c r="U46" s="92"/>
      <c r="V46" s="134"/>
      <c r="W46" s="135"/>
      <c r="X46" s="200"/>
      <c r="Y46" s="215">
        <v>5</v>
      </c>
      <c r="Z46" s="215">
        <f t="shared" si="5"/>
        <v>15</v>
      </c>
      <c r="AA46" s="215">
        <v>5</v>
      </c>
      <c r="AB46" s="215">
        <f t="shared" si="6"/>
        <v>15</v>
      </c>
      <c r="AC46" s="215" t="s">
        <v>1607</v>
      </c>
      <c r="AE46" s="117">
        <v>0</v>
      </c>
      <c r="AF46" s="117">
        <v>0</v>
      </c>
      <c r="AG46" s="117">
        <v>0</v>
      </c>
      <c r="AH46" s="117">
        <v>0</v>
      </c>
      <c r="AI46" s="117">
        <v>0</v>
      </c>
      <c r="AJ46" s="119">
        <v>0</v>
      </c>
      <c r="AK46" s="119">
        <v>0</v>
      </c>
      <c r="AL46" s="119">
        <v>0</v>
      </c>
      <c r="AM46" s="119">
        <v>0</v>
      </c>
      <c r="AN46" s="119">
        <v>0</v>
      </c>
      <c r="AO46" s="122">
        <f t="shared" ref="AO46" si="10">IF($AO$7=5,SUM(AJ46:AN46),IF($AO$7=4,SUM(AJ46:AM46),IF($AO$7=3,SUM(AJ46:AL46),IF($AO$7=2,SUM(AJ46:AK46),AJ46))))/$AO$7</f>
        <v>0</v>
      </c>
      <c r="AQ46" s="211">
        <v>0</v>
      </c>
      <c r="AR46" s="211">
        <v>0</v>
      </c>
      <c r="AS46" s="211">
        <v>0</v>
      </c>
      <c r="AT46" s="211">
        <v>0</v>
      </c>
      <c r="AU46" s="211">
        <v>0</v>
      </c>
      <c r="AV46" s="212">
        <v>0</v>
      </c>
      <c r="AW46" s="212">
        <v>0</v>
      </c>
      <c r="AX46" s="212">
        <v>0</v>
      </c>
      <c r="AY46" s="212">
        <v>0</v>
      </c>
      <c r="AZ46" s="212">
        <v>0</v>
      </c>
      <c r="BA46" s="213">
        <f t="shared" si="7"/>
        <v>0</v>
      </c>
    </row>
    <row r="47" spans="1:53" ht="104.65" x14ac:dyDescent="0.45">
      <c r="A47" s="36">
        <f t="shared" si="0"/>
        <v>37</v>
      </c>
      <c r="B47" s="127" t="s">
        <v>973</v>
      </c>
      <c r="C47" s="128" t="s">
        <v>929</v>
      </c>
      <c r="D47" s="129" t="s">
        <v>1532</v>
      </c>
      <c r="E47" s="130" t="s">
        <v>1707</v>
      </c>
      <c r="F47" s="162" t="s">
        <v>1804</v>
      </c>
      <c r="G47" s="95">
        <v>0</v>
      </c>
      <c r="H47" s="132" t="s">
        <v>1803</v>
      </c>
      <c r="I47" s="133" t="s">
        <v>1805</v>
      </c>
      <c r="J47" s="92"/>
      <c r="K47" s="92"/>
      <c r="L47" s="155">
        <f t="shared" si="1"/>
        <v>0</v>
      </c>
      <c r="M47" s="195">
        <f t="shared" si="2"/>
        <v>0</v>
      </c>
      <c r="N47" s="207">
        <v>3</v>
      </c>
      <c r="O47" s="208"/>
      <c r="P47" s="92"/>
      <c r="Q47" s="155">
        <f t="shared" si="3"/>
        <v>0</v>
      </c>
      <c r="R47" s="195">
        <f t="shared" si="4"/>
        <v>0</v>
      </c>
      <c r="S47" s="207">
        <v>3</v>
      </c>
      <c r="T47" s="226"/>
      <c r="U47" s="92"/>
      <c r="V47" s="134"/>
      <c r="W47" s="135"/>
      <c r="X47" s="200"/>
      <c r="Y47" s="215">
        <v>5</v>
      </c>
      <c r="Z47" s="215">
        <f t="shared" si="5"/>
        <v>15</v>
      </c>
      <c r="AA47" s="215">
        <v>5</v>
      </c>
      <c r="AB47" s="215">
        <f t="shared" si="6"/>
        <v>15</v>
      </c>
      <c r="AC47" s="215" t="s">
        <v>1607</v>
      </c>
      <c r="AE47" s="117">
        <v>0</v>
      </c>
      <c r="AF47" s="117">
        <v>0</v>
      </c>
      <c r="AG47" s="117">
        <v>0</v>
      </c>
      <c r="AH47" s="117">
        <v>0</v>
      </c>
      <c r="AI47" s="117">
        <v>0</v>
      </c>
      <c r="AJ47" s="119">
        <v>0</v>
      </c>
      <c r="AK47" s="119">
        <v>0</v>
      </c>
      <c r="AL47" s="119">
        <v>0</v>
      </c>
      <c r="AM47" s="119">
        <v>0</v>
      </c>
      <c r="AN47" s="119">
        <v>0</v>
      </c>
      <c r="AO47" s="122">
        <f>IF($AO$7=5,SUM(AJ47:AN47),IF($AO$7=4,SUM(AJ47:AM47),IF($AO$7=3,SUM(AJ47:AL47),IF($AO$7=2,SUM(AJ47:AK47),AJ47))))/$AO$7</f>
        <v>0</v>
      </c>
      <c r="AQ47" s="211">
        <v>0</v>
      </c>
      <c r="AR47" s="211">
        <v>0</v>
      </c>
      <c r="AS47" s="211">
        <v>0</v>
      </c>
      <c r="AT47" s="211">
        <v>0</v>
      </c>
      <c r="AU47" s="211">
        <v>0</v>
      </c>
      <c r="AV47" s="212">
        <v>0</v>
      </c>
      <c r="AW47" s="212">
        <v>0</v>
      </c>
      <c r="AX47" s="212">
        <v>0</v>
      </c>
      <c r="AY47" s="212">
        <v>0</v>
      </c>
      <c r="AZ47" s="212">
        <v>0</v>
      </c>
      <c r="BA47" s="213">
        <f t="shared" si="7"/>
        <v>0</v>
      </c>
    </row>
    <row r="48" spans="1:53" ht="127.9" x14ac:dyDescent="0.45">
      <c r="A48" s="36">
        <f t="shared" si="0"/>
        <v>38</v>
      </c>
      <c r="B48" s="127" t="s">
        <v>1520</v>
      </c>
      <c r="C48" s="128" t="s">
        <v>929</v>
      </c>
      <c r="D48" s="129" t="s">
        <v>1522</v>
      </c>
      <c r="E48" s="130" t="s">
        <v>1535</v>
      </c>
      <c r="F48" s="162" t="s">
        <v>1795</v>
      </c>
      <c r="G48" s="95">
        <v>0</v>
      </c>
      <c r="H48" s="132" t="s">
        <v>1797</v>
      </c>
      <c r="I48" s="133" t="s">
        <v>1796</v>
      </c>
      <c r="J48" s="92"/>
      <c r="K48" s="92"/>
      <c r="L48" s="155">
        <f t="shared" si="1"/>
        <v>0</v>
      </c>
      <c r="M48" s="195">
        <f t="shared" si="2"/>
        <v>0</v>
      </c>
      <c r="N48" s="207">
        <v>3</v>
      </c>
      <c r="O48" s="208"/>
      <c r="P48" s="92"/>
      <c r="Q48" s="155">
        <f t="shared" si="3"/>
        <v>0</v>
      </c>
      <c r="R48" s="195">
        <f t="shared" si="4"/>
        <v>0</v>
      </c>
      <c r="S48" s="207">
        <v>3</v>
      </c>
      <c r="T48" s="226"/>
      <c r="U48" s="92"/>
      <c r="V48" s="134"/>
      <c r="W48" s="135"/>
      <c r="X48" s="200"/>
      <c r="Y48" s="215">
        <v>5</v>
      </c>
      <c r="Z48" s="215">
        <f t="shared" si="5"/>
        <v>15</v>
      </c>
      <c r="AA48" s="215">
        <v>5</v>
      </c>
      <c r="AB48" s="215">
        <f t="shared" si="6"/>
        <v>15</v>
      </c>
      <c r="AC48" s="215" t="s">
        <v>1607</v>
      </c>
      <c r="AE48" s="117">
        <v>0</v>
      </c>
      <c r="AF48" s="117">
        <v>0</v>
      </c>
      <c r="AG48" s="117">
        <v>0</v>
      </c>
      <c r="AH48" s="117">
        <v>0</v>
      </c>
      <c r="AI48" s="117">
        <v>0</v>
      </c>
      <c r="AJ48" s="119">
        <v>0</v>
      </c>
      <c r="AK48" s="119">
        <v>0</v>
      </c>
      <c r="AL48" s="119">
        <v>0</v>
      </c>
      <c r="AM48" s="119">
        <v>0</v>
      </c>
      <c r="AN48" s="119">
        <v>0</v>
      </c>
      <c r="AO48" s="122">
        <f>IF($AO$7=5,SUM(AJ48:AN48),IF($AO$7=4,SUM(AJ48:AM48),IF($AO$7=3,SUM(AJ48:AL48),IF($AO$7=2,SUM(AJ48:AK48),AJ48))))/$AO$7</f>
        <v>0</v>
      </c>
      <c r="AQ48" s="211">
        <v>0</v>
      </c>
      <c r="AR48" s="211">
        <v>0</v>
      </c>
      <c r="AS48" s="211">
        <v>0</v>
      </c>
      <c r="AT48" s="211">
        <v>0</v>
      </c>
      <c r="AU48" s="211">
        <v>0</v>
      </c>
      <c r="AV48" s="212">
        <v>0</v>
      </c>
      <c r="AW48" s="212">
        <v>0</v>
      </c>
      <c r="AX48" s="212">
        <v>0</v>
      </c>
      <c r="AY48" s="212">
        <v>0</v>
      </c>
      <c r="AZ48" s="212">
        <v>0</v>
      </c>
      <c r="BA48" s="213">
        <f t="shared" si="7"/>
        <v>0</v>
      </c>
    </row>
    <row r="49" spans="1:53" ht="104.65" x14ac:dyDescent="0.45">
      <c r="A49" s="36">
        <f t="shared" si="0"/>
        <v>39</v>
      </c>
      <c r="B49" s="127" t="s">
        <v>1521</v>
      </c>
      <c r="C49" s="128" t="s">
        <v>929</v>
      </c>
      <c r="D49" s="129" t="s">
        <v>1526</v>
      </c>
      <c r="E49" s="130" t="s">
        <v>1527</v>
      </c>
      <c r="F49" s="162" t="s">
        <v>1798</v>
      </c>
      <c r="G49" s="95">
        <v>0</v>
      </c>
      <c r="H49" s="132" t="s">
        <v>1797</v>
      </c>
      <c r="I49" s="133" t="s">
        <v>1800</v>
      </c>
      <c r="J49" s="92"/>
      <c r="K49" s="92"/>
      <c r="L49" s="155">
        <f t="shared" si="1"/>
        <v>0</v>
      </c>
      <c r="M49" s="195">
        <f t="shared" si="2"/>
        <v>0</v>
      </c>
      <c r="N49" s="207">
        <v>3</v>
      </c>
      <c r="O49" s="208"/>
      <c r="P49" s="92"/>
      <c r="Q49" s="155">
        <f t="shared" si="3"/>
        <v>0</v>
      </c>
      <c r="R49" s="195">
        <f t="shared" si="4"/>
        <v>0</v>
      </c>
      <c r="S49" s="207">
        <v>3</v>
      </c>
      <c r="T49" s="226"/>
      <c r="U49" s="92"/>
      <c r="V49" s="134"/>
      <c r="W49" s="135"/>
      <c r="X49" s="200"/>
      <c r="Y49" s="215">
        <v>5</v>
      </c>
      <c r="Z49" s="215">
        <f t="shared" si="5"/>
        <v>15</v>
      </c>
      <c r="AA49" s="215">
        <v>5</v>
      </c>
      <c r="AB49" s="215">
        <f t="shared" si="6"/>
        <v>15</v>
      </c>
      <c r="AC49" s="215" t="s">
        <v>1607</v>
      </c>
      <c r="AE49" s="117">
        <v>0</v>
      </c>
      <c r="AF49" s="117">
        <v>0</v>
      </c>
      <c r="AG49" s="117">
        <v>0</v>
      </c>
      <c r="AH49" s="117">
        <v>0</v>
      </c>
      <c r="AI49" s="117">
        <v>0</v>
      </c>
      <c r="AJ49" s="119">
        <v>0</v>
      </c>
      <c r="AK49" s="119">
        <v>0</v>
      </c>
      <c r="AL49" s="119">
        <v>0</v>
      </c>
      <c r="AM49" s="119">
        <v>0</v>
      </c>
      <c r="AN49" s="119">
        <v>0</v>
      </c>
      <c r="AO49" s="122">
        <f>IF($AO$7=5,SUM(AJ49:AN49),IF($AO$7=4,SUM(AJ49:AM49),IF($AO$7=3,SUM(AJ49:AL49),IF($AO$7=2,SUM(AJ49:AK49),AJ49))))/$AO$7</f>
        <v>0</v>
      </c>
      <c r="AQ49" s="211">
        <v>0</v>
      </c>
      <c r="AR49" s="211">
        <v>0</v>
      </c>
      <c r="AS49" s="211">
        <v>0</v>
      </c>
      <c r="AT49" s="211">
        <v>0</v>
      </c>
      <c r="AU49" s="211">
        <v>0</v>
      </c>
      <c r="AV49" s="212">
        <v>0</v>
      </c>
      <c r="AW49" s="212">
        <v>0</v>
      </c>
      <c r="AX49" s="212">
        <v>0</v>
      </c>
      <c r="AY49" s="212">
        <v>0</v>
      </c>
      <c r="AZ49" s="212">
        <v>0</v>
      </c>
      <c r="BA49" s="213">
        <f t="shared" si="7"/>
        <v>0</v>
      </c>
    </row>
    <row r="50" spans="1:53" ht="81.400000000000006" x14ac:dyDescent="0.45">
      <c r="A50" s="36">
        <f t="shared" si="0"/>
        <v>40</v>
      </c>
      <c r="B50" s="127" t="s">
        <v>1513</v>
      </c>
      <c r="C50" s="128" t="s">
        <v>929</v>
      </c>
      <c r="D50" s="129" t="s">
        <v>1557</v>
      </c>
      <c r="E50" s="130" t="s">
        <v>1708</v>
      </c>
      <c r="F50" s="162" t="s">
        <v>1802</v>
      </c>
      <c r="G50" s="95">
        <v>0</v>
      </c>
      <c r="H50" s="132" t="s">
        <v>1803</v>
      </c>
      <c r="I50" s="133" t="s">
        <v>1806</v>
      </c>
      <c r="J50" s="92"/>
      <c r="K50" s="92"/>
      <c r="L50" s="155">
        <f t="shared" si="1"/>
        <v>0</v>
      </c>
      <c r="M50" s="195">
        <f t="shared" si="2"/>
        <v>0</v>
      </c>
      <c r="N50" s="207">
        <v>3</v>
      </c>
      <c r="O50" s="208"/>
      <c r="P50" s="92"/>
      <c r="Q50" s="155">
        <f t="shared" si="3"/>
        <v>0</v>
      </c>
      <c r="R50" s="195">
        <f t="shared" si="4"/>
        <v>0</v>
      </c>
      <c r="S50" s="207">
        <v>3</v>
      </c>
      <c r="T50" s="226"/>
      <c r="U50" s="92"/>
      <c r="V50" s="134"/>
      <c r="W50" s="135"/>
      <c r="X50" s="200"/>
      <c r="Y50" s="215">
        <v>5</v>
      </c>
      <c r="Z50" s="215">
        <f t="shared" si="5"/>
        <v>15</v>
      </c>
      <c r="AA50" s="215">
        <v>5</v>
      </c>
      <c r="AB50" s="215">
        <f t="shared" si="6"/>
        <v>15</v>
      </c>
      <c r="AC50" s="215" t="s">
        <v>1607</v>
      </c>
      <c r="AE50" s="117">
        <v>0</v>
      </c>
      <c r="AF50" s="117">
        <v>0</v>
      </c>
      <c r="AG50" s="117">
        <v>0</v>
      </c>
      <c r="AH50" s="117">
        <v>0</v>
      </c>
      <c r="AI50" s="117">
        <v>0</v>
      </c>
      <c r="AJ50" s="119">
        <v>0</v>
      </c>
      <c r="AK50" s="119">
        <v>0</v>
      </c>
      <c r="AL50" s="119">
        <v>0</v>
      </c>
      <c r="AM50" s="119">
        <v>0</v>
      </c>
      <c r="AN50" s="119">
        <v>0</v>
      </c>
      <c r="AO50" s="122">
        <f t="shared" ref="AO50:AO51" si="11">IF($AO$7=5,SUM(AJ50:AN50),IF($AO$7=4,SUM(AJ50:AM50),IF($AO$7=3,SUM(AJ50:AL50),IF($AO$7=2,SUM(AJ50:AK50),AJ50))))/$AO$7</f>
        <v>0</v>
      </c>
      <c r="AQ50" s="211">
        <v>0</v>
      </c>
      <c r="AR50" s="211">
        <v>0</v>
      </c>
      <c r="AS50" s="211">
        <v>0</v>
      </c>
      <c r="AT50" s="211">
        <v>0</v>
      </c>
      <c r="AU50" s="211">
        <v>0</v>
      </c>
      <c r="AV50" s="212">
        <v>0</v>
      </c>
      <c r="AW50" s="212">
        <v>0</v>
      </c>
      <c r="AX50" s="212">
        <v>0</v>
      </c>
      <c r="AY50" s="212">
        <v>0</v>
      </c>
      <c r="AZ50" s="212">
        <v>0</v>
      </c>
      <c r="BA50" s="213">
        <f t="shared" si="7"/>
        <v>0</v>
      </c>
    </row>
    <row r="51" spans="1:53" ht="162.75" x14ac:dyDescent="0.45">
      <c r="A51" s="36">
        <f t="shared" si="0"/>
        <v>41</v>
      </c>
      <c r="B51" s="127" t="s">
        <v>1514</v>
      </c>
      <c r="C51" s="128" t="s">
        <v>929</v>
      </c>
      <c r="D51" s="129" t="s">
        <v>1534</v>
      </c>
      <c r="E51" s="130" t="s">
        <v>2016</v>
      </c>
      <c r="F51" s="162" t="s">
        <v>2011</v>
      </c>
      <c r="G51" s="95">
        <v>0</v>
      </c>
      <c r="H51" s="132" t="s">
        <v>1809</v>
      </c>
      <c r="I51" s="133" t="s">
        <v>1807</v>
      </c>
      <c r="J51" s="92"/>
      <c r="K51" s="92"/>
      <c r="L51" s="155">
        <f t="shared" si="1"/>
        <v>0</v>
      </c>
      <c r="M51" s="195">
        <f t="shared" si="2"/>
        <v>0</v>
      </c>
      <c r="N51" s="207">
        <v>3</v>
      </c>
      <c r="O51" s="208"/>
      <c r="P51" s="92"/>
      <c r="Q51" s="155">
        <f t="shared" si="3"/>
        <v>0</v>
      </c>
      <c r="R51" s="195">
        <f t="shared" si="4"/>
        <v>0</v>
      </c>
      <c r="S51" s="207">
        <v>3</v>
      </c>
      <c r="T51" s="226"/>
      <c r="U51" s="92"/>
      <c r="V51" s="134"/>
      <c r="W51" s="135"/>
      <c r="X51" s="200"/>
      <c r="Y51" s="215">
        <v>5</v>
      </c>
      <c r="Z51" s="215">
        <f t="shared" si="5"/>
        <v>15</v>
      </c>
      <c r="AA51" s="215">
        <v>5</v>
      </c>
      <c r="AB51" s="215">
        <f t="shared" si="6"/>
        <v>15</v>
      </c>
      <c r="AC51" s="215" t="s">
        <v>1607</v>
      </c>
      <c r="AE51" s="117">
        <v>0</v>
      </c>
      <c r="AF51" s="117">
        <v>0</v>
      </c>
      <c r="AG51" s="117">
        <v>0</v>
      </c>
      <c r="AH51" s="117">
        <v>0</v>
      </c>
      <c r="AI51" s="117">
        <v>0</v>
      </c>
      <c r="AJ51" s="119">
        <v>0</v>
      </c>
      <c r="AK51" s="119">
        <v>0</v>
      </c>
      <c r="AL51" s="119">
        <v>0</v>
      </c>
      <c r="AM51" s="119">
        <v>0</v>
      </c>
      <c r="AN51" s="119">
        <v>0</v>
      </c>
      <c r="AO51" s="122">
        <f t="shared" si="11"/>
        <v>0</v>
      </c>
      <c r="AQ51" s="211">
        <v>0</v>
      </c>
      <c r="AR51" s="211">
        <v>0</v>
      </c>
      <c r="AS51" s="211">
        <v>0</v>
      </c>
      <c r="AT51" s="211">
        <v>0</v>
      </c>
      <c r="AU51" s="211">
        <v>0</v>
      </c>
      <c r="AV51" s="212">
        <v>0</v>
      </c>
      <c r="AW51" s="212">
        <v>0</v>
      </c>
      <c r="AX51" s="212">
        <v>0</v>
      </c>
      <c r="AY51" s="212">
        <v>0</v>
      </c>
      <c r="AZ51" s="212">
        <v>0</v>
      </c>
      <c r="BA51" s="213">
        <f t="shared" si="7"/>
        <v>0</v>
      </c>
    </row>
    <row r="52" spans="1:53" ht="174.4" x14ac:dyDescent="0.45">
      <c r="A52" s="36">
        <f t="shared" si="0"/>
        <v>42</v>
      </c>
      <c r="B52" s="127" t="s">
        <v>1518</v>
      </c>
      <c r="C52" s="128" t="s">
        <v>929</v>
      </c>
      <c r="D52" s="129" t="s">
        <v>1533</v>
      </c>
      <c r="E52" s="130" t="s">
        <v>2015</v>
      </c>
      <c r="F52" s="162" t="s">
        <v>2011</v>
      </c>
      <c r="G52" s="95">
        <v>0</v>
      </c>
      <c r="H52" s="132" t="s">
        <v>1809</v>
      </c>
      <c r="I52" s="133" t="s">
        <v>1808</v>
      </c>
      <c r="J52" s="92"/>
      <c r="K52" s="92"/>
      <c r="L52" s="155">
        <f t="shared" si="1"/>
        <v>0</v>
      </c>
      <c r="M52" s="195">
        <f t="shared" si="2"/>
        <v>0</v>
      </c>
      <c r="N52" s="207">
        <v>3</v>
      </c>
      <c r="O52" s="208"/>
      <c r="P52" s="92"/>
      <c r="Q52" s="155">
        <f t="shared" si="3"/>
        <v>0</v>
      </c>
      <c r="R52" s="195">
        <f t="shared" si="4"/>
        <v>0</v>
      </c>
      <c r="S52" s="207">
        <v>3</v>
      </c>
      <c r="T52" s="226"/>
      <c r="U52" s="92"/>
      <c r="V52" s="134"/>
      <c r="W52" s="135"/>
      <c r="X52" s="200"/>
      <c r="Y52" s="215">
        <v>5</v>
      </c>
      <c r="Z52" s="215">
        <f t="shared" si="5"/>
        <v>15</v>
      </c>
      <c r="AA52" s="215">
        <v>5</v>
      </c>
      <c r="AB52" s="215">
        <f t="shared" si="6"/>
        <v>15</v>
      </c>
      <c r="AC52" s="215" t="s">
        <v>1607</v>
      </c>
      <c r="AE52" s="117">
        <v>0</v>
      </c>
      <c r="AF52" s="117">
        <v>0</v>
      </c>
      <c r="AG52" s="117">
        <v>0</v>
      </c>
      <c r="AH52" s="117">
        <v>0</v>
      </c>
      <c r="AI52" s="117">
        <v>0</v>
      </c>
      <c r="AJ52" s="119">
        <v>0</v>
      </c>
      <c r="AK52" s="119">
        <v>0</v>
      </c>
      <c r="AL52" s="119">
        <v>0</v>
      </c>
      <c r="AM52" s="119">
        <v>0</v>
      </c>
      <c r="AN52" s="119">
        <v>0</v>
      </c>
      <c r="AO52" s="122">
        <f>IF($AO$7=5,SUM(AJ52:AN52),IF($AO$7=4,SUM(AJ52:AM52),IF($AO$7=3,SUM(AJ52:AL52),IF($AO$7=2,SUM(AJ52:AK52),AJ52))))/$AO$7</f>
        <v>0</v>
      </c>
      <c r="AQ52" s="211">
        <v>0</v>
      </c>
      <c r="AR52" s="211">
        <v>0</v>
      </c>
      <c r="AS52" s="211">
        <v>0</v>
      </c>
      <c r="AT52" s="211">
        <v>0</v>
      </c>
      <c r="AU52" s="211">
        <v>0</v>
      </c>
      <c r="AV52" s="212">
        <v>0</v>
      </c>
      <c r="AW52" s="212">
        <v>0</v>
      </c>
      <c r="AX52" s="212">
        <v>0</v>
      </c>
      <c r="AY52" s="212">
        <v>0</v>
      </c>
      <c r="AZ52" s="212">
        <v>0</v>
      </c>
      <c r="BA52" s="213">
        <f t="shared" si="7"/>
        <v>0</v>
      </c>
    </row>
    <row r="53" spans="1:53" ht="81.400000000000006" x14ac:dyDescent="0.45">
      <c r="A53" s="36">
        <f t="shared" si="0"/>
        <v>43</v>
      </c>
      <c r="B53" s="127" t="s">
        <v>1531</v>
      </c>
      <c r="C53" s="128" t="s">
        <v>929</v>
      </c>
      <c r="D53" s="129" t="s">
        <v>1529</v>
      </c>
      <c r="E53" s="130" t="s">
        <v>1986</v>
      </c>
      <c r="F53" s="131" t="s">
        <v>1811</v>
      </c>
      <c r="G53" s="95">
        <v>0</v>
      </c>
      <c r="H53" s="132" t="s">
        <v>1810</v>
      </c>
      <c r="I53" s="133" t="s">
        <v>1812</v>
      </c>
      <c r="J53" s="92"/>
      <c r="K53" s="92"/>
      <c r="L53" s="155">
        <f t="shared" si="1"/>
        <v>0</v>
      </c>
      <c r="M53" s="195">
        <f t="shared" si="2"/>
        <v>0</v>
      </c>
      <c r="N53" s="207">
        <v>3</v>
      </c>
      <c r="O53" s="208"/>
      <c r="P53" s="92"/>
      <c r="Q53" s="155">
        <f t="shared" si="3"/>
        <v>0</v>
      </c>
      <c r="R53" s="195">
        <f t="shared" si="4"/>
        <v>0</v>
      </c>
      <c r="S53" s="207">
        <v>3</v>
      </c>
      <c r="T53" s="226"/>
      <c r="U53" s="92"/>
      <c r="V53" s="134"/>
      <c r="W53" s="135"/>
      <c r="X53" s="200"/>
      <c r="Y53" s="215">
        <v>5</v>
      </c>
      <c r="Z53" s="215">
        <f t="shared" si="5"/>
        <v>15</v>
      </c>
      <c r="AA53" s="215">
        <v>5</v>
      </c>
      <c r="AB53" s="215">
        <f t="shared" si="6"/>
        <v>15</v>
      </c>
      <c r="AC53" s="215" t="s">
        <v>1607</v>
      </c>
      <c r="AE53" s="117">
        <v>0</v>
      </c>
      <c r="AF53" s="117">
        <v>0</v>
      </c>
      <c r="AG53" s="117">
        <v>0</v>
      </c>
      <c r="AH53" s="117">
        <v>0</v>
      </c>
      <c r="AI53" s="117">
        <v>0</v>
      </c>
      <c r="AJ53" s="119">
        <v>0</v>
      </c>
      <c r="AK53" s="119">
        <v>0</v>
      </c>
      <c r="AL53" s="119">
        <v>0</v>
      </c>
      <c r="AM53" s="119">
        <v>0</v>
      </c>
      <c r="AN53" s="119">
        <v>0</v>
      </c>
      <c r="AO53" s="122">
        <f>IF($AO$7=5,SUM(AJ53:AN53),IF($AO$7=4,SUM(AJ53:AM53),IF($AO$7=3,SUM(AJ53:AL53),IF($AO$7=2,SUM(AJ53:AK53),AJ53))))/$AO$7</f>
        <v>0</v>
      </c>
      <c r="AQ53" s="211">
        <v>0</v>
      </c>
      <c r="AR53" s="211">
        <v>0</v>
      </c>
      <c r="AS53" s="211">
        <v>0</v>
      </c>
      <c r="AT53" s="211">
        <v>0</v>
      </c>
      <c r="AU53" s="211">
        <v>0</v>
      </c>
      <c r="AV53" s="212">
        <v>0</v>
      </c>
      <c r="AW53" s="212">
        <v>0</v>
      </c>
      <c r="AX53" s="212">
        <v>0</v>
      </c>
      <c r="AY53" s="212">
        <v>0</v>
      </c>
      <c r="AZ53" s="212">
        <v>0</v>
      </c>
      <c r="BA53" s="213">
        <f t="shared" si="7"/>
        <v>0</v>
      </c>
    </row>
    <row r="54" spans="1:53" ht="46.5" x14ac:dyDescent="0.45">
      <c r="A54" s="36">
        <f t="shared" si="0"/>
        <v>44</v>
      </c>
      <c r="B54" s="127" t="s">
        <v>1558</v>
      </c>
      <c r="C54" s="128" t="s">
        <v>929</v>
      </c>
      <c r="D54" s="129" t="s">
        <v>1530</v>
      </c>
      <c r="E54" s="163" t="s">
        <v>1554</v>
      </c>
      <c r="F54" s="162" t="s">
        <v>1813</v>
      </c>
      <c r="G54" s="95">
        <v>0</v>
      </c>
      <c r="H54" s="132" t="s">
        <v>1814</v>
      </c>
      <c r="I54" s="133" t="s">
        <v>1815</v>
      </c>
      <c r="J54" s="92"/>
      <c r="K54" s="92"/>
      <c r="L54" s="155">
        <f t="shared" si="1"/>
        <v>0</v>
      </c>
      <c r="M54" s="195">
        <f t="shared" si="2"/>
        <v>0</v>
      </c>
      <c r="N54" s="207">
        <v>3</v>
      </c>
      <c r="O54" s="208"/>
      <c r="P54" s="92"/>
      <c r="Q54" s="155">
        <f t="shared" si="3"/>
        <v>0</v>
      </c>
      <c r="R54" s="195">
        <f t="shared" si="4"/>
        <v>0</v>
      </c>
      <c r="S54" s="207">
        <v>3</v>
      </c>
      <c r="T54" s="226"/>
      <c r="U54" s="92"/>
      <c r="V54" s="134"/>
      <c r="W54" s="135"/>
      <c r="X54" s="200"/>
      <c r="Y54" s="215">
        <v>5</v>
      </c>
      <c r="Z54" s="215">
        <f t="shared" si="5"/>
        <v>15</v>
      </c>
      <c r="AA54" s="215">
        <v>5</v>
      </c>
      <c r="AB54" s="215">
        <f t="shared" si="6"/>
        <v>15</v>
      </c>
      <c r="AC54" s="215" t="s">
        <v>1607</v>
      </c>
      <c r="AE54" s="117">
        <v>0</v>
      </c>
      <c r="AF54" s="117">
        <v>0</v>
      </c>
      <c r="AG54" s="117">
        <v>0</v>
      </c>
      <c r="AH54" s="117">
        <v>0</v>
      </c>
      <c r="AI54" s="117">
        <v>0</v>
      </c>
      <c r="AJ54" s="119">
        <v>0</v>
      </c>
      <c r="AK54" s="119">
        <v>0</v>
      </c>
      <c r="AL54" s="119">
        <v>0</v>
      </c>
      <c r="AM54" s="119">
        <v>0</v>
      </c>
      <c r="AN54" s="119">
        <v>0</v>
      </c>
      <c r="AO54" s="122">
        <f>IF($AO$7=5,SUM(AJ54:AN54),IF($AO$7=4,SUM(AJ54:AM54),IF($AO$7=3,SUM(AJ54:AL54),IF($AO$7=2,SUM(AJ54:AK54),AJ54))))/$AO$7</f>
        <v>0</v>
      </c>
      <c r="AQ54" s="211">
        <v>0</v>
      </c>
      <c r="AR54" s="211">
        <v>0</v>
      </c>
      <c r="AS54" s="211">
        <v>0</v>
      </c>
      <c r="AT54" s="211">
        <v>0</v>
      </c>
      <c r="AU54" s="211">
        <v>0</v>
      </c>
      <c r="AV54" s="212">
        <v>0</v>
      </c>
      <c r="AW54" s="212">
        <v>0</v>
      </c>
      <c r="AX54" s="212">
        <v>0</v>
      </c>
      <c r="AY54" s="212">
        <v>0</v>
      </c>
      <c r="AZ54" s="212">
        <v>0</v>
      </c>
      <c r="BA54" s="213">
        <f t="shared" si="7"/>
        <v>0</v>
      </c>
    </row>
    <row r="55" spans="1:53" ht="93" x14ac:dyDescent="0.45">
      <c r="A55" s="36">
        <f t="shared" si="0"/>
        <v>45</v>
      </c>
      <c r="B55" s="127" t="s">
        <v>1511</v>
      </c>
      <c r="C55" s="128" t="s">
        <v>929</v>
      </c>
      <c r="D55" s="129" t="s">
        <v>939</v>
      </c>
      <c r="E55" s="130" t="s">
        <v>2012</v>
      </c>
      <c r="F55" s="162" t="s">
        <v>1816</v>
      </c>
      <c r="G55" s="95">
        <v>0</v>
      </c>
      <c r="H55" s="132" t="s">
        <v>1818</v>
      </c>
      <c r="I55" s="133" t="s">
        <v>933</v>
      </c>
      <c r="J55" s="92"/>
      <c r="K55" s="92"/>
      <c r="L55" s="155">
        <f t="shared" si="1"/>
        <v>0</v>
      </c>
      <c r="M55" s="195">
        <f t="shared" si="2"/>
        <v>0</v>
      </c>
      <c r="N55" s="207">
        <v>3</v>
      </c>
      <c r="O55" s="208"/>
      <c r="P55" s="92"/>
      <c r="Q55" s="155">
        <f t="shared" si="3"/>
        <v>0</v>
      </c>
      <c r="R55" s="195">
        <f t="shared" si="4"/>
        <v>0</v>
      </c>
      <c r="S55" s="207">
        <v>3</v>
      </c>
      <c r="T55" s="226"/>
      <c r="U55" s="92"/>
      <c r="V55" s="134"/>
      <c r="W55" s="135"/>
      <c r="X55" s="200"/>
      <c r="Y55" s="215">
        <v>5</v>
      </c>
      <c r="Z55" s="215">
        <f t="shared" si="5"/>
        <v>15</v>
      </c>
      <c r="AA55" s="215">
        <v>5</v>
      </c>
      <c r="AB55" s="215">
        <f t="shared" si="6"/>
        <v>15</v>
      </c>
      <c r="AC55" s="215" t="s">
        <v>1607</v>
      </c>
      <c r="AE55" s="117">
        <v>0</v>
      </c>
      <c r="AF55" s="117">
        <v>0</v>
      </c>
      <c r="AG55" s="117">
        <v>0</v>
      </c>
      <c r="AH55" s="117">
        <v>0</v>
      </c>
      <c r="AI55" s="117">
        <v>0</v>
      </c>
      <c r="AJ55" s="119">
        <v>0</v>
      </c>
      <c r="AK55" s="119">
        <v>0</v>
      </c>
      <c r="AL55" s="119">
        <v>0</v>
      </c>
      <c r="AM55" s="119">
        <v>0</v>
      </c>
      <c r="AN55" s="119">
        <v>0</v>
      </c>
      <c r="AO55" s="122">
        <f t="shared" ref="AO55:AO72" si="12">IF($AO$7=5,SUM(AJ55:AN55),IF($AO$7=4,SUM(AJ55:AM55),IF($AO$7=3,SUM(AJ55:AL55),IF($AO$7=2,SUM(AJ55:AK55),AJ55))))/$AO$7</f>
        <v>0</v>
      </c>
      <c r="AQ55" s="211">
        <v>0</v>
      </c>
      <c r="AR55" s="211">
        <v>0</v>
      </c>
      <c r="AS55" s="211">
        <v>0</v>
      </c>
      <c r="AT55" s="211">
        <v>0</v>
      </c>
      <c r="AU55" s="211">
        <v>0</v>
      </c>
      <c r="AV55" s="212">
        <v>0</v>
      </c>
      <c r="AW55" s="212">
        <v>0</v>
      </c>
      <c r="AX55" s="212">
        <v>0</v>
      </c>
      <c r="AY55" s="212">
        <v>0</v>
      </c>
      <c r="AZ55" s="212">
        <v>0</v>
      </c>
      <c r="BA55" s="213">
        <f t="shared" si="7"/>
        <v>0</v>
      </c>
    </row>
    <row r="56" spans="1:53" ht="104.65" x14ac:dyDescent="0.45">
      <c r="A56" s="36">
        <f t="shared" si="0"/>
        <v>46</v>
      </c>
      <c r="B56" s="127" t="s">
        <v>1512</v>
      </c>
      <c r="C56" s="128" t="s">
        <v>929</v>
      </c>
      <c r="D56" s="129" t="s">
        <v>1536</v>
      </c>
      <c r="E56" s="130" t="s">
        <v>1709</v>
      </c>
      <c r="F56" s="162" t="s">
        <v>1817</v>
      </c>
      <c r="G56" s="95">
        <v>0</v>
      </c>
      <c r="H56" s="132" t="s">
        <v>1818</v>
      </c>
      <c r="I56" s="133" t="s">
        <v>1819</v>
      </c>
      <c r="J56" s="92"/>
      <c r="K56" s="92"/>
      <c r="L56" s="155">
        <f t="shared" si="1"/>
        <v>0</v>
      </c>
      <c r="M56" s="195">
        <f t="shared" si="2"/>
        <v>0</v>
      </c>
      <c r="N56" s="207">
        <v>3</v>
      </c>
      <c r="O56" s="208"/>
      <c r="P56" s="92"/>
      <c r="Q56" s="155">
        <f t="shared" si="3"/>
        <v>0</v>
      </c>
      <c r="R56" s="195">
        <f t="shared" si="4"/>
        <v>0</v>
      </c>
      <c r="S56" s="207">
        <v>3</v>
      </c>
      <c r="T56" s="226"/>
      <c r="U56" s="92"/>
      <c r="V56" s="134"/>
      <c r="W56" s="135"/>
      <c r="X56" s="200"/>
      <c r="Y56" s="215">
        <v>5</v>
      </c>
      <c r="Z56" s="215">
        <f t="shared" si="5"/>
        <v>15</v>
      </c>
      <c r="AA56" s="215">
        <v>5</v>
      </c>
      <c r="AB56" s="215">
        <f t="shared" si="6"/>
        <v>15</v>
      </c>
      <c r="AC56" s="215" t="s">
        <v>1607</v>
      </c>
      <c r="AE56" s="117">
        <v>0</v>
      </c>
      <c r="AF56" s="117">
        <v>0</v>
      </c>
      <c r="AG56" s="117">
        <v>0</v>
      </c>
      <c r="AH56" s="117">
        <v>0</v>
      </c>
      <c r="AI56" s="117">
        <v>0</v>
      </c>
      <c r="AJ56" s="119">
        <v>0</v>
      </c>
      <c r="AK56" s="119">
        <v>0</v>
      </c>
      <c r="AL56" s="119">
        <v>0</v>
      </c>
      <c r="AM56" s="119">
        <v>0</v>
      </c>
      <c r="AN56" s="119">
        <v>0</v>
      </c>
      <c r="AO56" s="122">
        <f t="shared" si="12"/>
        <v>0</v>
      </c>
      <c r="AQ56" s="211">
        <v>0</v>
      </c>
      <c r="AR56" s="211">
        <v>0</v>
      </c>
      <c r="AS56" s="211">
        <v>0</v>
      </c>
      <c r="AT56" s="211">
        <v>0</v>
      </c>
      <c r="AU56" s="211">
        <v>0</v>
      </c>
      <c r="AV56" s="212">
        <v>0</v>
      </c>
      <c r="AW56" s="212">
        <v>0</v>
      </c>
      <c r="AX56" s="212">
        <v>0</v>
      </c>
      <c r="AY56" s="212">
        <v>0</v>
      </c>
      <c r="AZ56" s="212">
        <v>0</v>
      </c>
      <c r="BA56" s="213">
        <f t="shared" si="7"/>
        <v>0</v>
      </c>
    </row>
    <row r="57" spans="1:53" ht="93" x14ac:dyDescent="0.45">
      <c r="A57" s="36">
        <f t="shared" si="0"/>
        <v>47</v>
      </c>
      <c r="B57" s="127" t="s">
        <v>1528</v>
      </c>
      <c r="C57" s="128" t="s">
        <v>929</v>
      </c>
      <c r="D57" s="129" t="s">
        <v>1537</v>
      </c>
      <c r="E57" s="130" t="s">
        <v>1553</v>
      </c>
      <c r="F57" s="162" t="s">
        <v>1820</v>
      </c>
      <c r="G57" s="95">
        <v>0</v>
      </c>
      <c r="H57" s="132" t="s">
        <v>1821</v>
      </c>
      <c r="I57" s="133" t="s">
        <v>1822</v>
      </c>
      <c r="J57" s="92"/>
      <c r="K57" s="92"/>
      <c r="L57" s="155">
        <f t="shared" si="1"/>
        <v>0</v>
      </c>
      <c r="M57" s="195">
        <f t="shared" si="2"/>
        <v>0</v>
      </c>
      <c r="N57" s="207">
        <v>3</v>
      </c>
      <c r="O57" s="208"/>
      <c r="P57" s="92"/>
      <c r="Q57" s="155">
        <f t="shared" si="3"/>
        <v>0</v>
      </c>
      <c r="R57" s="195">
        <f t="shared" si="4"/>
        <v>0</v>
      </c>
      <c r="S57" s="207">
        <v>3</v>
      </c>
      <c r="T57" s="226"/>
      <c r="U57" s="92"/>
      <c r="V57" s="134"/>
      <c r="W57" s="135"/>
      <c r="X57" s="200"/>
      <c r="Y57" s="215">
        <v>5</v>
      </c>
      <c r="Z57" s="215">
        <f t="shared" si="5"/>
        <v>15</v>
      </c>
      <c r="AA57" s="215">
        <v>5</v>
      </c>
      <c r="AB57" s="215">
        <f t="shared" si="6"/>
        <v>15</v>
      </c>
      <c r="AC57" s="215" t="s">
        <v>1607</v>
      </c>
      <c r="AE57" s="117">
        <v>0</v>
      </c>
      <c r="AF57" s="117">
        <v>0</v>
      </c>
      <c r="AG57" s="117">
        <v>0</v>
      </c>
      <c r="AH57" s="117">
        <v>0</v>
      </c>
      <c r="AI57" s="117">
        <v>0</v>
      </c>
      <c r="AJ57" s="119">
        <v>0</v>
      </c>
      <c r="AK57" s="119">
        <v>0</v>
      </c>
      <c r="AL57" s="119">
        <v>0</v>
      </c>
      <c r="AM57" s="119">
        <v>0</v>
      </c>
      <c r="AN57" s="119">
        <v>0</v>
      </c>
      <c r="AO57" s="122">
        <f t="shared" si="12"/>
        <v>0</v>
      </c>
      <c r="AQ57" s="211">
        <v>0</v>
      </c>
      <c r="AR57" s="211">
        <v>0</v>
      </c>
      <c r="AS57" s="211">
        <v>0</v>
      </c>
      <c r="AT57" s="211">
        <v>0</v>
      </c>
      <c r="AU57" s="211">
        <v>0</v>
      </c>
      <c r="AV57" s="212">
        <v>0</v>
      </c>
      <c r="AW57" s="212">
        <v>0</v>
      </c>
      <c r="AX57" s="212">
        <v>0</v>
      </c>
      <c r="AY57" s="212">
        <v>0</v>
      </c>
      <c r="AZ57" s="212">
        <v>0</v>
      </c>
      <c r="BA57" s="213">
        <f t="shared" si="7"/>
        <v>0</v>
      </c>
    </row>
    <row r="58" spans="1:53" ht="104.65" x14ac:dyDescent="0.45">
      <c r="A58" s="36">
        <f t="shared" si="0"/>
        <v>48</v>
      </c>
      <c r="B58" s="127" t="s">
        <v>975</v>
      </c>
      <c r="C58" s="128" t="s">
        <v>976</v>
      </c>
      <c r="D58" s="129" t="s">
        <v>1987</v>
      </c>
      <c r="E58" s="130" t="s">
        <v>1988</v>
      </c>
      <c r="F58" s="162" t="s">
        <v>1823</v>
      </c>
      <c r="G58" s="95">
        <v>0</v>
      </c>
      <c r="H58" s="132" t="s">
        <v>1824</v>
      </c>
      <c r="I58" s="133" t="s">
        <v>933</v>
      </c>
      <c r="J58" s="92"/>
      <c r="K58" s="92"/>
      <c r="L58" s="155">
        <f t="shared" si="1"/>
        <v>0</v>
      </c>
      <c r="M58" s="195">
        <f t="shared" si="2"/>
        <v>0</v>
      </c>
      <c r="N58" s="207">
        <v>3</v>
      </c>
      <c r="O58" s="208"/>
      <c r="P58" s="92"/>
      <c r="Q58" s="155">
        <f t="shared" si="3"/>
        <v>0</v>
      </c>
      <c r="R58" s="195">
        <f t="shared" si="4"/>
        <v>0</v>
      </c>
      <c r="S58" s="207">
        <v>3</v>
      </c>
      <c r="T58" s="226"/>
      <c r="U58" s="92"/>
      <c r="V58" s="134"/>
      <c r="W58" s="135"/>
      <c r="X58" s="200"/>
      <c r="Y58" s="215">
        <v>5</v>
      </c>
      <c r="Z58" s="215">
        <f t="shared" si="5"/>
        <v>15</v>
      </c>
      <c r="AA58" s="215">
        <v>5</v>
      </c>
      <c r="AB58" s="215">
        <f t="shared" si="6"/>
        <v>15</v>
      </c>
      <c r="AC58" s="215" t="s">
        <v>1607</v>
      </c>
      <c r="AE58" s="117">
        <v>0</v>
      </c>
      <c r="AF58" s="117">
        <v>0</v>
      </c>
      <c r="AG58" s="117">
        <v>0</v>
      </c>
      <c r="AH58" s="117">
        <v>0</v>
      </c>
      <c r="AI58" s="117">
        <v>0</v>
      </c>
      <c r="AJ58" s="119">
        <v>0</v>
      </c>
      <c r="AK58" s="119">
        <v>0</v>
      </c>
      <c r="AL58" s="119">
        <v>0</v>
      </c>
      <c r="AM58" s="119">
        <v>0</v>
      </c>
      <c r="AN58" s="119">
        <v>0</v>
      </c>
      <c r="AO58" s="122">
        <f t="shared" si="12"/>
        <v>0</v>
      </c>
      <c r="AQ58" s="211">
        <v>0</v>
      </c>
      <c r="AR58" s="211">
        <v>0</v>
      </c>
      <c r="AS58" s="211">
        <v>0</v>
      </c>
      <c r="AT58" s="211">
        <v>0</v>
      </c>
      <c r="AU58" s="211">
        <v>0</v>
      </c>
      <c r="AV58" s="212">
        <v>0</v>
      </c>
      <c r="AW58" s="212">
        <v>0</v>
      </c>
      <c r="AX58" s="212">
        <v>0</v>
      </c>
      <c r="AY58" s="212">
        <v>0</v>
      </c>
      <c r="AZ58" s="212">
        <v>0</v>
      </c>
      <c r="BA58" s="213">
        <f t="shared" si="7"/>
        <v>0</v>
      </c>
    </row>
    <row r="59" spans="1:53" ht="69.75" x14ac:dyDescent="0.45">
      <c r="A59" s="36">
        <f t="shared" si="0"/>
        <v>49</v>
      </c>
      <c r="B59" s="127" t="s">
        <v>977</v>
      </c>
      <c r="C59" s="128" t="s">
        <v>976</v>
      </c>
      <c r="D59" s="129" t="s">
        <v>1996</v>
      </c>
      <c r="E59" s="130" t="s">
        <v>1997</v>
      </c>
      <c r="F59" s="162" t="s">
        <v>1825</v>
      </c>
      <c r="G59" s="95">
        <v>0</v>
      </c>
      <c r="H59" s="132" t="s">
        <v>1826</v>
      </c>
      <c r="I59" s="133" t="s">
        <v>1799</v>
      </c>
      <c r="J59" s="92"/>
      <c r="K59" s="92"/>
      <c r="L59" s="155">
        <f t="shared" si="1"/>
        <v>0</v>
      </c>
      <c r="M59" s="195">
        <f t="shared" si="2"/>
        <v>0</v>
      </c>
      <c r="N59" s="207">
        <v>3</v>
      </c>
      <c r="O59" s="208"/>
      <c r="P59" s="92"/>
      <c r="Q59" s="155">
        <f t="shared" si="3"/>
        <v>0</v>
      </c>
      <c r="R59" s="195">
        <f t="shared" si="4"/>
        <v>0</v>
      </c>
      <c r="S59" s="207">
        <v>3</v>
      </c>
      <c r="T59" s="226"/>
      <c r="U59" s="92"/>
      <c r="V59" s="134"/>
      <c r="W59" s="135"/>
      <c r="X59" s="200"/>
      <c r="Y59" s="215">
        <v>5</v>
      </c>
      <c r="Z59" s="215">
        <f t="shared" si="5"/>
        <v>15</v>
      </c>
      <c r="AA59" s="215">
        <v>5</v>
      </c>
      <c r="AB59" s="215">
        <f t="shared" si="6"/>
        <v>15</v>
      </c>
      <c r="AC59" s="215" t="s">
        <v>1607</v>
      </c>
      <c r="AE59" s="117">
        <v>0</v>
      </c>
      <c r="AF59" s="117">
        <v>0</v>
      </c>
      <c r="AG59" s="117">
        <v>0</v>
      </c>
      <c r="AH59" s="117">
        <v>0</v>
      </c>
      <c r="AI59" s="117">
        <v>0</v>
      </c>
      <c r="AJ59" s="119">
        <v>0</v>
      </c>
      <c r="AK59" s="119">
        <v>0</v>
      </c>
      <c r="AL59" s="119">
        <v>0</v>
      </c>
      <c r="AM59" s="119">
        <v>0</v>
      </c>
      <c r="AN59" s="119">
        <v>0</v>
      </c>
      <c r="AO59" s="122">
        <f t="shared" si="12"/>
        <v>0</v>
      </c>
      <c r="AQ59" s="211">
        <v>0</v>
      </c>
      <c r="AR59" s="211">
        <v>0</v>
      </c>
      <c r="AS59" s="211">
        <v>0</v>
      </c>
      <c r="AT59" s="211">
        <v>0</v>
      </c>
      <c r="AU59" s="211">
        <v>0</v>
      </c>
      <c r="AV59" s="212">
        <v>0</v>
      </c>
      <c r="AW59" s="212">
        <v>0</v>
      </c>
      <c r="AX59" s="212">
        <v>0</v>
      </c>
      <c r="AY59" s="212">
        <v>0</v>
      </c>
      <c r="AZ59" s="212">
        <v>0</v>
      </c>
      <c r="BA59" s="213">
        <f t="shared" si="7"/>
        <v>0</v>
      </c>
    </row>
    <row r="60" spans="1:53" ht="58.15" x14ac:dyDescent="0.45">
      <c r="A60" s="36">
        <f t="shared" si="0"/>
        <v>50</v>
      </c>
      <c r="B60" s="127" t="s">
        <v>978</v>
      </c>
      <c r="C60" s="128" t="s">
        <v>976</v>
      </c>
      <c r="D60" s="129" t="s">
        <v>979</v>
      </c>
      <c r="E60" s="130" t="s">
        <v>980</v>
      </c>
      <c r="F60" s="162" t="s">
        <v>1827</v>
      </c>
      <c r="G60" s="95">
        <v>0</v>
      </c>
      <c r="H60" s="132" t="s">
        <v>1828</v>
      </c>
      <c r="I60" s="133" t="s">
        <v>1829</v>
      </c>
      <c r="J60" s="92"/>
      <c r="K60" s="92"/>
      <c r="L60" s="155">
        <f t="shared" si="1"/>
        <v>0</v>
      </c>
      <c r="M60" s="195">
        <f t="shared" si="2"/>
        <v>0</v>
      </c>
      <c r="N60" s="207">
        <v>3</v>
      </c>
      <c r="O60" s="208"/>
      <c r="P60" s="92"/>
      <c r="Q60" s="155">
        <f t="shared" si="3"/>
        <v>0</v>
      </c>
      <c r="R60" s="195">
        <f t="shared" si="4"/>
        <v>0</v>
      </c>
      <c r="S60" s="207">
        <v>3</v>
      </c>
      <c r="T60" s="226"/>
      <c r="U60" s="92"/>
      <c r="V60" s="134"/>
      <c r="W60" s="135"/>
      <c r="X60" s="200"/>
      <c r="Y60" s="215">
        <v>5</v>
      </c>
      <c r="Z60" s="215">
        <f t="shared" si="5"/>
        <v>15</v>
      </c>
      <c r="AA60" s="215">
        <v>5</v>
      </c>
      <c r="AB60" s="215">
        <f t="shared" si="6"/>
        <v>15</v>
      </c>
      <c r="AC60" s="215" t="s">
        <v>1607</v>
      </c>
      <c r="AE60" s="117">
        <v>0</v>
      </c>
      <c r="AF60" s="117">
        <v>0</v>
      </c>
      <c r="AG60" s="117">
        <v>0</v>
      </c>
      <c r="AH60" s="117">
        <v>0</v>
      </c>
      <c r="AI60" s="117">
        <v>0</v>
      </c>
      <c r="AJ60" s="119">
        <v>0</v>
      </c>
      <c r="AK60" s="119">
        <v>0</v>
      </c>
      <c r="AL60" s="119">
        <v>0</v>
      </c>
      <c r="AM60" s="119">
        <v>0</v>
      </c>
      <c r="AN60" s="119">
        <v>0</v>
      </c>
      <c r="AO60" s="122">
        <f t="shared" si="12"/>
        <v>0</v>
      </c>
      <c r="AQ60" s="211">
        <v>0</v>
      </c>
      <c r="AR60" s="211">
        <v>0</v>
      </c>
      <c r="AS60" s="211">
        <v>0</v>
      </c>
      <c r="AT60" s="211">
        <v>0</v>
      </c>
      <c r="AU60" s="211">
        <v>0</v>
      </c>
      <c r="AV60" s="212">
        <v>0</v>
      </c>
      <c r="AW60" s="212">
        <v>0</v>
      </c>
      <c r="AX60" s="212">
        <v>0</v>
      </c>
      <c r="AY60" s="212">
        <v>0</v>
      </c>
      <c r="AZ60" s="212">
        <v>0</v>
      </c>
      <c r="BA60" s="213">
        <f t="shared" si="7"/>
        <v>0</v>
      </c>
    </row>
    <row r="61" spans="1:53" ht="69.75" x14ac:dyDescent="0.45">
      <c r="A61" s="36">
        <f t="shared" si="0"/>
        <v>51</v>
      </c>
      <c r="B61" s="127" t="s">
        <v>981</v>
      </c>
      <c r="C61" s="128" t="s">
        <v>982</v>
      </c>
      <c r="D61" s="129" t="s">
        <v>983</v>
      </c>
      <c r="E61" s="130" t="s">
        <v>1998</v>
      </c>
      <c r="F61" s="162" t="s">
        <v>1830</v>
      </c>
      <c r="G61" s="95">
        <v>0</v>
      </c>
      <c r="H61" s="132" t="s">
        <v>984</v>
      </c>
      <c r="I61" s="133" t="s">
        <v>1833</v>
      </c>
      <c r="J61" s="92"/>
      <c r="K61" s="92"/>
      <c r="L61" s="155">
        <f t="shared" si="1"/>
        <v>0</v>
      </c>
      <c r="M61" s="195">
        <f t="shared" si="2"/>
        <v>0</v>
      </c>
      <c r="N61" s="207">
        <v>3</v>
      </c>
      <c r="O61" s="208"/>
      <c r="P61" s="92"/>
      <c r="Q61" s="155">
        <f t="shared" si="3"/>
        <v>0</v>
      </c>
      <c r="R61" s="195">
        <f t="shared" si="4"/>
        <v>0</v>
      </c>
      <c r="S61" s="207">
        <v>3</v>
      </c>
      <c r="T61" s="226"/>
      <c r="U61" s="92"/>
      <c r="V61" s="134"/>
      <c r="W61" s="135"/>
      <c r="X61" s="200"/>
      <c r="Y61" s="215">
        <v>5</v>
      </c>
      <c r="Z61" s="215">
        <f t="shared" si="5"/>
        <v>15</v>
      </c>
      <c r="AA61" s="215">
        <v>5</v>
      </c>
      <c r="AB61" s="215">
        <f t="shared" si="6"/>
        <v>15</v>
      </c>
      <c r="AC61" s="215" t="s">
        <v>1607</v>
      </c>
      <c r="AE61" s="117">
        <v>0</v>
      </c>
      <c r="AF61" s="117">
        <v>0</v>
      </c>
      <c r="AG61" s="117">
        <v>0</v>
      </c>
      <c r="AH61" s="117">
        <v>0</v>
      </c>
      <c r="AI61" s="117">
        <v>0</v>
      </c>
      <c r="AJ61" s="119">
        <v>0</v>
      </c>
      <c r="AK61" s="119">
        <v>0</v>
      </c>
      <c r="AL61" s="119">
        <v>0</v>
      </c>
      <c r="AM61" s="119">
        <v>0</v>
      </c>
      <c r="AN61" s="119">
        <v>0</v>
      </c>
      <c r="AO61" s="122">
        <f t="shared" si="12"/>
        <v>0</v>
      </c>
      <c r="AQ61" s="211">
        <v>0</v>
      </c>
      <c r="AR61" s="211">
        <v>0</v>
      </c>
      <c r="AS61" s="211">
        <v>0</v>
      </c>
      <c r="AT61" s="211">
        <v>0</v>
      </c>
      <c r="AU61" s="211">
        <v>0</v>
      </c>
      <c r="AV61" s="212">
        <v>0</v>
      </c>
      <c r="AW61" s="212">
        <v>0</v>
      </c>
      <c r="AX61" s="212">
        <v>0</v>
      </c>
      <c r="AY61" s="212">
        <v>0</v>
      </c>
      <c r="AZ61" s="212">
        <v>0</v>
      </c>
      <c r="BA61" s="213">
        <f t="shared" si="7"/>
        <v>0</v>
      </c>
    </row>
    <row r="62" spans="1:53" ht="69.75" x14ac:dyDescent="0.45">
      <c r="A62" s="36">
        <f t="shared" si="0"/>
        <v>52</v>
      </c>
      <c r="B62" s="127" t="s">
        <v>985</v>
      </c>
      <c r="C62" s="128" t="s">
        <v>982</v>
      </c>
      <c r="D62" s="129" t="s">
        <v>986</v>
      </c>
      <c r="E62" s="130" t="s">
        <v>1999</v>
      </c>
      <c r="F62" s="162" t="s">
        <v>1831</v>
      </c>
      <c r="G62" s="95">
        <v>0</v>
      </c>
      <c r="H62" s="132" t="s">
        <v>984</v>
      </c>
      <c r="I62" s="133" t="s">
        <v>1832</v>
      </c>
      <c r="J62" s="92"/>
      <c r="K62" s="92"/>
      <c r="L62" s="155">
        <f t="shared" si="1"/>
        <v>0</v>
      </c>
      <c r="M62" s="195">
        <f t="shared" si="2"/>
        <v>0</v>
      </c>
      <c r="N62" s="207">
        <v>3</v>
      </c>
      <c r="O62" s="208"/>
      <c r="P62" s="92"/>
      <c r="Q62" s="155">
        <f t="shared" si="3"/>
        <v>0</v>
      </c>
      <c r="R62" s="195">
        <f t="shared" si="4"/>
        <v>0</v>
      </c>
      <c r="S62" s="207">
        <v>3</v>
      </c>
      <c r="T62" s="226"/>
      <c r="U62" s="92"/>
      <c r="V62" s="134"/>
      <c r="W62" s="135"/>
      <c r="X62" s="200"/>
      <c r="Y62" s="215">
        <v>5</v>
      </c>
      <c r="Z62" s="215">
        <f t="shared" si="5"/>
        <v>15</v>
      </c>
      <c r="AA62" s="215">
        <v>5</v>
      </c>
      <c r="AB62" s="215">
        <f t="shared" si="6"/>
        <v>15</v>
      </c>
      <c r="AC62" s="215" t="s">
        <v>1607</v>
      </c>
      <c r="AE62" s="117">
        <v>0</v>
      </c>
      <c r="AF62" s="117">
        <v>0</v>
      </c>
      <c r="AG62" s="117">
        <v>0</v>
      </c>
      <c r="AH62" s="117">
        <v>0</v>
      </c>
      <c r="AI62" s="117">
        <v>0</v>
      </c>
      <c r="AJ62" s="119">
        <v>0</v>
      </c>
      <c r="AK62" s="119">
        <v>0</v>
      </c>
      <c r="AL62" s="119">
        <v>0</v>
      </c>
      <c r="AM62" s="119">
        <v>0</v>
      </c>
      <c r="AN62" s="119">
        <v>0</v>
      </c>
      <c r="AO62" s="122">
        <f t="shared" si="12"/>
        <v>0</v>
      </c>
      <c r="AQ62" s="211">
        <v>0</v>
      </c>
      <c r="AR62" s="211">
        <v>0</v>
      </c>
      <c r="AS62" s="211">
        <v>0</v>
      </c>
      <c r="AT62" s="211">
        <v>0</v>
      </c>
      <c r="AU62" s="211">
        <v>0</v>
      </c>
      <c r="AV62" s="212">
        <v>0</v>
      </c>
      <c r="AW62" s="212">
        <v>0</v>
      </c>
      <c r="AX62" s="212">
        <v>0</v>
      </c>
      <c r="AY62" s="212">
        <v>0</v>
      </c>
      <c r="AZ62" s="212">
        <v>0</v>
      </c>
      <c r="BA62" s="213">
        <f t="shared" si="7"/>
        <v>0</v>
      </c>
    </row>
    <row r="63" spans="1:53" ht="93" x14ac:dyDescent="0.45">
      <c r="A63" s="36">
        <f t="shared" si="0"/>
        <v>53</v>
      </c>
      <c r="B63" s="127" t="s">
        <v>987</v>
      </c>
      <c r="C63" s="128" t="s">
        <v>982</v>
      </c>
      <c r="D63" s="129" t="s">
        <v>988</v>
      </c>
      <c r="E63" s="130" t="s">
        <v>1694</v>
      </c>
      <c r="F63" s="162" t="s">
        <v>1834</v>
      </c>
      <c r="G63" s="95">
        <v>0</v>
      </c>
      <c r="H63" s="132" t="s">
        <v>984</v>
      </c>
      <c r="I63" s="133" t="s">
        <v>1833</v>
      </c>
      <c r="J63" s="92"/>
      <c r="K63" s="92"/>
      <c r="L63" s="155">
        <f t="shared" si="1"/>
        <v>0</v>
      </c>
      <c r="M63" s="195">
        <f t="shared" si="2"/>
        <v>0</v>
      </c>
      <c r="N63" s="207">
        <v>3</v>
      </c>
      <c r="O63" s="208"/>
      <c r="P63" s="92"/>
      <c r="Q63" s="155">
        <f t="shared" si="3"/>
        <v>0</v>
      </c>
      <c r="R63" s="195">
        <f t="shared" si="4"/>
        <v>0</v>
      </c>
      <c r="S63" s="207">
        <v>3</v>
      </c>
      <c r="T63" s="226"/>
      <c r="U63" s="92"/>
      <c r="V63" s="134"/>
      <c r="W63" s="135"/>
      <c r="X63" s="200"/>
      <c r="Y63" s="215">
        <v>5</v>
      </c>
      <c r="Z63" s="215">
        <f t="shared" si="5"/>
        <v>15</v>
      </c>
      <c r="AA63" s="215">
        <v>5</v>
      </c>
      <c r="AB63" s="215">
        <f t="shared" si="6"/>
        <v>15</v>
      </c>
      <c r="AC63" s="215" t="s">
        <v>1607</v>
      </c>
      <c r="AE63" s="117">
        <v>0</v>
      </c>
      <c r="AF63" s="117">
        <v>0</v>
      </c>
      <c r="AG63" s="117">
        <v>0</v>
      </c>
      <c r="AH63" s="117">
        <v>0</v>
      </c>
      <c r="AI63" s="117">
        <v>0</v>
      </c>
      <c r="AJ63" s="119">
        <v>0</v>
      </c>
      <c r="AK63" s="119">
        <v>0</v>
      </c>
      <c r="AL63" s="119">
        <v>0</v>
      </c>
      <c r="AM63" s="119">
        <v>0</v>
      </c>
      <c r="AN63" s="119">
        <v>0</v>
      </c>
      <c r="AO63" s="122">
        <f t="shared" si="12"/>
        <v>0</v>
      </c>
      <c r="AQ63" s="211">
        <v>0</v>
      </c>
      <c r="AR63" s="211">
        <v>0</v>
      </c>
      <c r="AS63" s="211">
        <v>0</v>
      </c>
      <c r="AT63" s="211">
        <v>0</v>
      </c>
      <c r="AU63" s="211">
        <v>0</v>
      </c>
      <c r="AV63" s="212">
        <v>0</v>
      </c>
      <c r="AW63" s="212">
        <v>0</v>
      </c>
      <c r="AX63" s="212">
        <v>0</v>
      </c>
      <c r="AY63" s="212">
        <v>0</v>
      </c>
      <c r="AZ63" s="212">
        <v>0</v>
      </c>
      <c r="BA63" s="213">
        <f t="shared" si="7"/>
        <v>0</v>
      </c>
    </row>
    <row r="64" spans="1:53" ht="46.5" x14ac:dyDescent="0.45">
      <c r="A64" s="36">
        <f t="shared" si="0"/>
        <v>54</v>
      </c>
      <c r="B64" s="127" t="s">
        <v>989</v>
      </c>
      <c r="C64" s="128" t="s">
        <v>982</v>
      </c>
      <c r="D64" s="129" t="s">
        <v>990</v>
      </c>
      <c r="E64" s="130" t="s">
        <v>1710</v>
      </c>
      <c r="F64" s="131" t="s">
        <v>1835</v>
      </c>
      <c r="G64" s="95">
        <v>0</v>
      </c>
      <c r="H64" s="132" t="s">
        <v>991</v>
      </c>
      <c r="I64" s="133" t="s">
        <v>1836</v>
      </c>
      <c r="J64" s="92"/>
      <c r="K64" s="92"/>
      <c r="L64" s="155">
        <f t="shared" si="1"/>
        <v>0</v>
      </c>
      <c r="M64" s="195">
        <f t="shared" si="2"/>
        <v>0</v>
      </c>
      <c r="N64" s="207">
        <v>3</v>
      </c>
      <c r="O64" s="208"/>
      <c r="P64" s="92"/>
      <c r="Q64" s="155">
        <f t="shared" si="3"/>
        <v>0</v>
      </c>
      <c r="R64" s="195">
        <f t="shared" si="4"/>
        <v>0</v>
      </c>
      <c r="S64" s="207">
        <v>3</v>
      </c>
      <c r="T64" s="226"/>
      <c r="U64" s="92"/>
      <c r="V64" s="134"/>
      <c r="W64" s="135"/>
      <c r="X64" s="200"/>
      <c r="Y64" s="215">
        <v>5</v>
      </c>
      <c r="Z64" s="215">
        <f t="shared" si="5"/>
        <v>15</v>
      </c>
      <c r="AA64" s="215">
        <v>5</v>
      </c>
      <c r="AB64" s="215">
        <f t="shared" si="6"/>
        <v>15</v>
      </c>
      <c r="AC64" s="215" t="s">
        <v>1607</v>
      </c>
      <c r="AE64" s="117">
        <v>0</v>
      </c>
      <c r="AF64" s="117">
        <v>0</v>
      </c>
      <c r="AG64" s="117">
        <v>0</v>
      </c>
      <c r="AH64" s="117">
        <v>0</v>
      </c>
      <c r="AI64" s="117">
        <v>0</v>
      </c>
      <c r="AJ64" s="119">
        <v>0</v>
      </c>
      <c r="AK64" s="119">
        <v>0</v>
      </c>
      <c r="AL64" s="119">
        <v>0</v>
      </c>
      <c r="AM64" s="119">
        <v>0</v>
      </c>
      <c r="AN64" s="119">
        <v>0</v>
      </c>
      <c r="AO64" s="122">
        <f t="shared" si="12"/>
        <v>0</v>
      </c>
      <c r="AQ64" s="211">
        <v>0</v>
      </c>
      <c r="AR64" s="211">
        <v>0</v>
      </c>
      <c r="AS64" s="211">
        <v>0</v>
      </c>
      <c r="AT64" s="211">
        <v>0</v>
      </c>
      <c r="AU64" s="211">
        <v>0</v>
      </c>
      <c r="AV64" s="212">
        <v>0</v>
      </c>
      <c r="AW64" s="212">
        <v>0</v>
      </c>
      <c r="AX64" s="212">
        <v>0</v>
      </c>
      <c r="AY64" s="212">
        <v>0</v>
      </c>
      <c r="AZ64" s="212">
        <v>0</v>
      </c>
      <c r="BA64" s="213">
        <f t="shared" si="7"/>
        <v>0</v>
      </c>
    </row>
    <row r="65" spans="1:53" ht="34.9" x14ac:dyDescent="0.45">
      <c r="A65" s="36">
        <f t="shared" si="0"/>
        <v>55</v>
      </c>
      <c r="B65" s="127" t="s">
        <v>992</v>
      </c>
      <c r="C65" s="128" t="s">
        <v>993</v>
      </c>
      <c r="D65" s="129" t="s">
        <v>994</v>
      </c>
      <c r="E65" s="130" t="s">
        <v>995</v>
      </c>
      <c r="F65" s="131" t="s">
        <v>1837</v>
      </c>
      <c r="G65" s="95">
        <v>0</v>
      </c>
      <c r="H65" s="132" t="s">
        <v>996</v>
      </c>
      <c r="I65" s="133" t="s">
        <v>1838</v>
      </c>
      <c r="J65" s="92"/>
      <c r="K65" s="92"/>
      <c r="L65" s="155">
        <f t="shared" si="1"/>
        <v>0</v>
      </c>
      <c r="M65" s="195">
        <f t="shared" si="2"/>
        <v>0</v>
      </c>
      <c r="N65" s="207">
        <v>3</v>
      </c>
      <c r="O65" s="208"/>
      <c r="P65" s="92"/>
      <c r="Q65" s="155">
        <f t="shared" si="3"/>
        <v>0</v>
      </c>
      <c r="R65" s="195">
        <f t="shared" si="4"/>
        <v>0</v>
      </c>
      <c r="S65" s="207">
        <v>3</v>
      </c>
      <c r="T65" s="226"/>
      <c r="U65" s="92"/>
      <c r="V65" s="134"/>
      <c r="W65" s="135"/>
      <c r="X65" s="200"/>
      <c r="Y65" s="215">
        <v>5</v>
      </c>
      <c r="Z65" s="215">
        <f t="shared" si="5"/>
        <v>15</v>
      </c>
      <c r="AA65" s="215">
        <v>5</v>
      </c>
      <c r="AB65" s="215">
        <f t="shared" si="6"/>
        <v>15</v>
      </c>
      <c r="AC65" s="215" t="s">
        <v>1607</v>
      </c>
      <c r="AE65" s="117">
        <v>0</v>
      </c>
      <c r="AF65" s="117">
        <v>0</v>
      </c>
      <c r="AG65" s="117">
        <v>0</v>
      </c>
      <c r="AH65" s="117">
        <v>0</v>
      </c>
      <c r="AI65" s="117">
        <v>0</v>
      </c>
      <c r="AJ65" s="119">
        <v>0</v>
      </c>
      <c r="AK65" s="119">
        <v>0</v>
      </c>
      <c r="AL65" s="119">
        <v>0</v>
      </c>
      <c r="AM65" s="119">
        <v>0</v>
      </c>
      <c r="AN65" s="119">
        <v>0</v>
      </c>
      <c r="AO65" s="122">
        <f t="shared" si="12"/>
        <v>0</v>
      </c>
      <c r="AQ65" s="211">
        <v>0</v>
      </c>
      <c r="AR65" s="211">
        <v>0</v>
      </c>
      <c r="AS65" s="211">
        <v>0</v>
      </c>
      <c r="AT65" s="211">
        <v>0</v>
      </c>
      <c r="AU65" s="211">
        <v>0</v>
      </c>
      <c r="AV65" s="212">
        <v>0</v>
      </c>
      <c r="AW65" s="212">
        <v>0</v>
      </c>
      <c r="AX65" s="212">
        <v>0</v>
      </c>
      <c r="AY65" s="212">
        <v>0</v>
      </c>
      <c r="AZ65" s="212">
        <v>0</v>
      </c>
      <c r="BA65" s="213">
        <f t="shared" si="7"/>
        <v>0</v>
      </c>
    </row>
    <row r="66" spans="1:53" ht="58.15" x14ac:dyDescent="0.45">
      <c r="A66" s="36">
        <f t="shared" si="0"/>
        <v>56</v>
      </c>
      <c r="B66" s="127" t="s">
        <v>997</v>
      </c>
      <c r="C66" s="128" t="s">
        <v>993</v>
      </c>
      <c r="D66" s="129" t="s">
        <v>998</v>
      </c>
      <c r="E66" s="130" t="s">
        <v>1990</v>
      </c>
      <c r="F66" s="131" t="s">
        <v>999</v>
      </c>
      <c r="G66" s="95">
        <v>0</v>
      </c>
      <c r="H66" s="132" t="s">
        <v>996</v>
      </c>
      <c r="I66" s="133" t="s">
        <v>1839</v>
      </c>
      <c r="J66" s="92"/>
      <c r="K66" s="92"/>
      <c r="L66" s="155">
        <f t="shared" si="1"/>
        <v>0</v>
      </c>
      <c r="M66" s="195">
        <f t="shared" si="2"/>
        <v>0</v>
      </c>
      <c r="N66" s="207">
        <v>3</v>
      </c>
      <c r="O66" s="208"/>
      <c r="P66" s="92"/>
      <c r="Q66" s="155">
        <f t="shared" si="3"/>
        <v>0</v>
      </c>
      <c r="R66" s="195">
        <f t="shared" si="4"/>
        <v>0</v>
      </c>
      <c r="S66" s="207">
        <v>3</v>
      </c>
      <c r="T66" s="226"/>
      <c r="U66" s="92"/>
      <c r="V66" s="134"/>
      <c r="W66" s="135"/>
      <c r="X66" s="200"/>
      <c r="Y66" s="215">
        <v>5</v>
      </c>
      <c r="Z66" s="215">
        <f t="shared" si="5"/>
        <v>15</v>
      </c>
      <c r="AA66" s="215">
        <v>5</v>
      </c>
      <c r="AB66" s="215">
        <f t="shared" si="6"/>
        <v>15</v>
      </c>
      <c r="AC66" s="215" t="s">
        <v>1607</v>
      </c>
      <c r="AE66" s="117">
        <v>0</v>
      </c>
      <c r="AF66" s="117">
        <v>0</v>
      </c>
      <c r="AG66" s="117">
        <v>0</v>
      </c>
      <c r="AH66" s="117">
        <v>0</v>
      </c>
      <c r="AI66" s="117">
        <v>0</v>
      </c>
      <c r="AJ66" s="119">
        <v>0</v>
      </c>
      <c r="AK66" s="119">
        <v>0</v>
      </c>
      <c r="AL66" s="119">
        <v>0</v>
      </c>
      <c r="AM66" s="119">
        <v>0</v>
      </c>
      <c r="AN66" s="119">
        <v>0</v>
      </c>
      <c r="AO66" s="122">
        <f t="shared" si="12"/>
        <v>0</v>
      </c>
      <c r="AQ66" s="211">
        <v>0</v>
      </c>
      <c r="AR66" s="211">
        <v>0</v>
      </c>
      <c r="AS66" s="211">
        <v>0</v>
      </c>
      <c r="AT66" s="211">
        <v>0</v>
      </c>
      <c r="AU66" s="211">
        <v>0</v>
      </c>
      <c r="AV66" s="212">
        <v>0</v>
      </c>
      <c r="AW66" s="212">
        <v>0</v>
      </c>
      <c r="AX66" s="212">
        <v>0</v>
      </c>
      <c r="AY66" s="212">
        <v>0</v>
      </c>
      <c r="AZ66" s="212">
        <v>0</v>
      </c>
      <c r="BA66" s="213">
        <f t="shared" si="7"/>
        <v>0</v>
      </c>
    </row>
    <row r="67" spans="1:53" ht="69.599999999999994" customHeight="1" x14ac:dyDescent="0.45">
      <c r="A67" s="36">
        <f t="shared" si="0"/>
        <v>57</v>
      </c>
      <c r="B67" s="127" t="s">
        <v>1000</v>
      </c>
      <c r="C67" s="128" t="s">
        <v>993</v>
      </c>
      <c r="D67" s="129" t="s">
        <v>1001</v>
      </c>
      <c r="E67" s="130" t="s">
        <v>1994</v>
      </c>
      <c r="F67" s="131" t="s">
        <v>1995</v>
      </c>
      <c r="G67" s="95">
        <v>0</v>
      </c>
      <c r="H67" s="132" t="s">
        <v>1002</v>
      </c>
      <c r="I67" s="133" t="s">
        <v>1840</v>
      </c>
      <c r="J67" s="92"/>
      <c r="K67" s="92"/>
      <c r="L67" s="155">
        <f t="shared" si="1"/>
        <v>0</v>
      </c>
      <c r="M67" s="195">
        <f t="shared" si="2"/>
        <v>0</v>
      </c>
      <c r="N67" s="207">
        <v>3</v>
      </c>
      <c r="O67" s="208"/>
      <c r="P67" s="92"/>
      <c r="Q67" s="155">
        <f t="shared" si="3"/>
        <v>0</v>
      </c>
      <c r="R67" s="195">
        <f t="shared" si="4"/>
        <v>0</v>
      </c>
      <c r="S67" s="207">
        <v>3</v>
      </c>
      <c r="T67" s="226"/>
      <c r="U67" s="92"/>
      <c r="V67" s="134"/>
      <c r="W67" s="135"/>
      <c r="X67" s="200"/>
      <c r="Y67" s="215">
        <v>5</v>
      </c>
      <c r="Z67" s="215">
        <f t="shared" si="5"/>
        <v>15</v>
      </c>
      <c r="AA67" s="215">
        <v>5</v>
      </c>
      <c r="AB67" s="215">
        <f t="shared" si="6"/>
        <v>15</v>
      </c>
      <c r="AC67" s="215" t="s">
        <v>1607</v>
      </c>
      <c r="AE67" s="117">
        <v>0</v>
      </c>
      <c r="AF67" s="117">
        <v>0</v>
      </c>
      <c r="AG67" s="117">
        <v>0</v>
      </c>
      <c r="AH67" s="117">
        <v>0</v>
      </c>
      <c r="AI67" s="117">
        <v>0</v>
      </c>
      <c r="AJ67" s="119">
        <v>0</v>
      </c>
      <c r="AK67" s="119">
        <v>0</v>
      </c>
      <c r="AL67" s="119">
        <v>0</v>
      </c>
      <c r="AM67" s="119">
        <v>0</v>
      </c>
      <c r="AN67" s="119">
        <v>0</v>
      </c>
      <c r="AO67" s="122">
        <f t="shared" si="12"/>
        <v>0</v>
      </c>
      <c r="AQ67" s="211">
        <v>0</v>
      </c>
      <c r="AR67" s="211">
        <v>0</v>
      </c>
      <c r="AS67" s="211">
        <v>0</v>
      </c>
      <c r="AT67" s="211">
        <v>0</v>
      </c>
      <c r="AU67" s="211">
        <v>0</v>
      </c>
      <c r="AV67" s="212">
        <v>0</v>
      </c>
      <c r="AW67" s="212">
        <v>0</v>
      </c>
      <c r="AX67" s="212">
        <v>0</v>
      </c>
      <c r="AY67" s="212">
        <v>0</v>
      </c>
      <c r="AZ67" s="212">
        <v>0</v>
      </c>
      <c r="BA67" s="213">
        <f t="shared" si="7"/>
        <v>0</v>
      </c>
    </row>
    <row r="68" spans="1:53" ht="46.5" x14ac:dyDescent="0.45">
      <c r="A68" s="36">
        <f t="shared" si="0"/>
        <v>58</v>
      </c>
      <c r="B68" s="127" t="s">
        <v>1003</v>
      </c>
      <c r="C68" s="128" t="s">
        <v>1004</v>
      </c>
      <c r="D68" s="129" t="s">
        <v>1005</v>
      </c>
      <c r="E68" s="130" t="s">
        <v>1711</v>
      </c>
      <c r="F68" s="131" t="s">
        <v>2014</v>
      </c>
      <c r="G68" s="95">
        <v>0</v>
      </c>
      <c r="H68" s="132" t="s">
        <v>1297</v>
      </c>
      <c r="I68" s="133" t="s">
        <v>1841</v>
      </c>
      <c r="J68" s="92"/>
      <c r="K68" s="92"/>
      <c r="L68" s="155">
        <f t="shared" si="1"/>
        <v>0</v>
      </c>
      <c r="M68" s="195">
        <f t="shared" si="2"/>
        <v>0</v>
      </c>
      <c r="N68" s="207">
        <v>3</v>
      </c>
      <c r="O68" s="208"/>
      <c r="P68" s="92"/>
      <c r="Q68" s="155">
        <f t="shared" si="3"/>
        <v>0</v>
      </c>
      <c r="R68" s="195">
        <f t="shared" si="4"/>
        <v>0</v>
      </c>
      <c r="S68" s="207">
        <v>3</v>
      </c>
      <c r="T68" s="226"/>
      <c r="U68" s="92"/>
      <c r="V68" s="134"/>
      <c r="W68" s="135"/>
      <c r="X68" s="200"/>
      <c r="Y68" s="215">
        <v>5</v>
      </c>
      <c r="Z68" s="215">
        <f t="shared" si="5"/>
        <v>15</v>
      </c>
      <c r="AA68" s="215">
        <v>5</v>
      </c>
      <c r="AB68" s="215">
        <f t="shared" si="6"/>
        <v>15</v>
      </c>
      <c r="AC68" s="215" t="s">
        <v>1607</v>
      </c>
      <c r="AE68" s="117">
        <v>0</v>
      </c>
      <c r="AF68" s="117">
        <v>0</v>
      </c>
      <c r="AG68" s="117">
        <v>0</v>
      </c>
      <c r="AH68" s="117">
        <v>0</v>
      </c>
      <c r="AI68" s="117">
        <v>0</v>
      </c>
      <c r="AJ68" s="119">
        <v>0</v>
      </c>
      <c r="AK68" s="119">
        <v>0</v>
      </c>
      <c r="AL68" s="119">
        <v>0</v>
      </c>
      <c r="AM68" s="119">
        <v>0</v>
      </c>
      <c r="AN68" s="119">
        <v>0</v>
      </c>
      <c r="AO68" s="122">
        <f t="shared" si="12"/>
        <v>0</v>
      </c>
      <c r="AQ68" s="211">
        <v>0</v>
      </c>
      <c r="AR68" s="211">
        <v>0</v>
      </c>
      <c r="AS68" s="211">
        <v>0</v>
      </c>
      <c r="AT68" s="211">
        <v>0</v>
      </c>
      <c r="AU68" s="211">
        <v>0</v>
      </c>
      <c r="AV68" s="212">
        <v>0</v>
      </c>
      <c r="AW68" s="212">
        <v>0</v>
      </c>
      <c r="AX68" s="212">
        <v>0</v>
      </c>
      <c r="AY68" s="212">
        <v>0</v>
      </c>
      <c r="AZ68" s="212">
        <v>0</v>
      </c>
      <c r="BA68" s="213">
        <f t="shared" si="7"/>
        <v>0</v>
      </c>
    </row>
    <row r="69" spans="1:53" ht="46.5" x14ac:dyDescent="0.45">
      <c r="A69" s="36">
        <f t="shared" si="0"/>
        <v>59</v>
      </c>
      <c r="B69" s="127" t="s">
        <v>1006</v>
      </c>
      <c r="C69" s="128" t="s">
        <v>1004</v>
      </c>
      <c r="D69" s="129" t="s">
        <v>1007</v>
      </c>
      <c r="E69" s="130" t="s">
        <v>1008</v>
      </c>
      <c r="F69" s="131" t="s">
        <v>2014</v>
      </c>
      <c r="G69" s="95">
        <v>0</v>
      </c>
      <c r="H69" s="132" t="s">
        <v>1297</v>
      </c>
      <c r="I69" s="133" t="s">
        <v>1841</v>
      </c>
      <c r="J69" s="92"/>
      <c r="K69" s="92"/>
      <c r="L69" s="155">
        <f t="shared" si="1"/>
        <v>0</v>
      </c>
      <c r="M69" s="195">
        <f t="shared" si="2"/>
        <v>0</v>
      </c>
      <c r="N69" s="207">
        <v>3</v>
      </c>
      <c r="O69" s="208"/>
      <c r="P69" s="92"/>
      <c r="Q69" s="155">
        <f t="shared" si="3"/>
        <v>0</v>
      </c>
      <c r="R69" s="195">
        <f t="shared" si="4"/>
        <v>0</v>
      </c>
      <c r="S69" s="207">
        <v>3</v>
      </c>
      <c r="T69" s="226"/>
      <c r="U69" s="92"/>
      <c r="V69" s="134"/>
      <c r="W69" s="135"/>
      <c r="X69" s="200"/>
      <c r="Y69" s="215">
        <v>5</v>
      </c>
      <c r="Z69" s="215">
        <f t="shared" si="5"/>
        <v>15</v>
      </c>
      <c r="AA69" s="215">
        <v>5</v>
      </c>
      <c r="AB69" s="215">
        <f t="shared" si="6"/>
        <v>15</v>
      </c>
      <c r="AC69" s="215" t="s">
        <v>1607</v>
      </c>
      <c r="AE69" s="117">
        <v>0</v>
      </c>
      <c r="AF69" s="117">
        <v>0</v>
      </c>
      <c r="AG69" s="117">
        <v>0</v>
      </c>
      <c r="AH69" s="117">
        <v>0</v>
      </c>
      <c r="AI69" s="117">
        <v>0</v>
      </c>
      <c r="AJ69" s="119">
        <v>0</v>
      </c>
      <c r="AK69" s="119">
        <v>0</v>
      </c>
      <c r="AL69" s="119">
        <v>0</v>
      </c>
      <c r="AM69" s="119">
        <v>0</v>
      </c>
      <c r="AN69" s="119">
        <v>0</v>
      </c>
      <c r="AO69" s="122">
        <f t="shared" si="12"/>
        <v>0</v>
      </c>
      <c r="AQ69" s="211">
        <v>0</v>
      </c>
      <c r="AR69" s="211">
        <v>0</v>
      </c>
      <c r="AS69" s="211">
        <v>0</v>
      </c>
      <c r="AT69" s="211">
        <v>0</v>
      </c>
      <c r="AU69" s="211">
        <v>0</v>
      </c>
      <c r="AV69" s="212">
        <v>0</v>
      </c>
      <c r="AW69" s="212">
        <v>0</v>
      </c>
      <c r="AX69" s="212">
        <v>0</v>
      </c>
      <c r="AY69" s="212">
        <v>0</v>
      </c>
      <c r="AZ69" s="212">
        <v>0</v>
      </c>
      <c r="BA69" s="213">
        <f t="shared" si="7"/>
        <v>0</v>
      </c>
    </row>
    <row r="70" spans="1:53" ht="104.65" x14ac:dyDescent="0.45">
      <c r="A70" s="36">
        <f t="shared" si="0"/>
        <v>60</v>
      </c>
      <c r="B70" s="127" t="s">
        <v>1293</v>
      </c>
      <c r="C70" s="128" t="s">
        <v>1294</v>
      </c>
      <c r="D70" s="129" t="s">
        <v>1295</v>
      </c>
      <c r="E70" s="130" t="s">
        <v>1296</v>
      </c>
      <c r="F70" s="131" t="s">
        <v>2013</v>
      </c>
      <c r="G70" s="95">
        <v>0</v>
      </c>
      <c r="H70" s="132" t="s">
        <v>1298</v>
      </c>
      <c r="I70" s="133" t="s">
        <v>1842</v>
      </c>
      <c r="J70" s="92"/>
      <c r="K70" s="92"/>
      <c r="L70" s="155">
        <f t="shared" si="1"/>
        <v>0</v>
      </c>
      <c r="M70" s="195">
        <f t="shared" si="2"/>
        <v>0</v>
      </c>
      <c r="N70" s="207">
        <v>3</v>
      </c>
      <c r="O70" s="208"/>
      <c r="P70" s="92"/>
      <c r="Q70" s="155">
        <f t="shared" si="3"/>
        <v>0</v>
      </c>
      <c r="R70" s="195">
        <f t="shared" si="4"/>
        <v>0</v>
      </c>
      <c r="S70" s="207">
        <v>3</v>
      </c>
      <c r="T70" s="226"/>
      <c r="U70" s="92"/>
      <c r="V70" s="134"/>
      <c r="W70" s="135"/>
      <c r="X70" s="200"/>
      <c r="Y70" s="215">
        <v>5</v>
      </c>
      <c r="Z70" s="215">
        <f t="shared" si="5"/>
        <v>15</v>
      </c>
      <c r="AA70" s="215">
        <v>5</v>
      </c>
      <c r="AB70" s="215">
        <f t="shared" si="6"/>
        <v>15</v>
      </c>
      <c r="AC70" s="215" t="s">
        <v>1607</v>
      </c>
      <c r="AE70" s="117">
        <v>0</v>
      </c>
      <c r="AF70" s="117">
        <v>0</v>
      </c>
      <c r="AG70" s="117">
        <v>0</v>
      </c>
      <c r="AH70" s="117">
        <v>0</v>
      </c>
      <c r="AI70" s="117">
        <v>0</v>
      </c>
      <c r="AJ70" s="119">
        <v>0</v>
      </c>
      <c r="AK70" s="119">
        <v>0</v>
      </c>
      <c r="AL70" s="119">
        <v>0</v>
      </c>
      <c r="AM70" s="119">
        <v>0</v>
      </c>
      <c r="AN70" s="119">
        <v>0</v>
      </c>
      <c r="AO70" s="122">
        <f t="shared" si="12"/>
        <v>0</v>
      </c>
      <c r="AQ70" s="211">
        <v>0</v>
      </c>
      <c r="AR70" s="211">
        <v>0</v>
      </c>
      <c r="AS70" s="211">
        <v>0</v>
      </c>
      <c r="AT70" s="211">
        <v>0</v>
      </c>
      <c r="AU70" s="211">
        <v>0</v>
      </c>
      <c r="AV70" s="212">
        <v>0</v>
      </c>
      <c r="AW70" s="212">
        <v>0</v>
      </c>
      <c r="AX70" s="212">
        <v>0</v>
      </c>
      <c r="AY70" s="212">
        <v>0</v>
      </c>
      <c r="AZ70" s="212">
        <v>0</v>
      </c>
      <c r="BA70" s="213">
        <f t="shared" si="7"/>
        <v>0</v>
      </c>
    </row>
    <row r="71" spans="1:53" ht="69.75" x14ac:dyDescent="0.45">
      <c r="A71" s="36">
        <f t="shared" si="0"/>
        <v>61</v>
      </c>
      <c r="B71" s="127" t="s">
        <v>1544</v>
      </c>
      <c r="C71" s="128" t="s">
        <v>1545</v>
      </c>
      <c r="D71" s="129" t="s">
        <v>1546</v>
      </c>
      <c r="E71" s="130" t="s">
        <v>1549</v>
      </c>
      <c r="F71" s="131" t="s">
        <v>1844</v>
      </c>
      <c r="G71" s="95">
        <v>0</v>
      </c>
      <c r="H71" s="132" t="s">
        <v>1843</v>
      </c>
      <c r="I71" s="133" t="s">
        <v>1847</v>
      </c>
      <c r="J71" s="92"/>
      <c r="K71" s="92"/>
      <c r="L71" s="155">
        <f t="shared" si="1"/>
        <v>0</v>
      </c>
      <c r="M71" s="195">
        <f t="shared" si="2"/>
        <v>0</v>
      </c>
      <c r="N71" s="207">
        <v>3</v>
      </c>
      <c r="O71" s="208"/>
      <c r="P71" s="92"/>
      <c r="Q71" s="155">
        <f t="shared" si="3"/>
        <v>0</v>
      </c>
      <c r="R71" s="195">
        <f t="shared" si="4"/>
        <v>0</v>
      </c>
      <c r="S71" s="207">
        <v>3</v>
      </c>
      <c r="T71" s="226"/>
      <c r="U71" s="92"/>
      <c r="V71" s="134"/>
      <c r="W71" s="135"/>
      <c r="X71" s="200"/>
      <c r="Y71" s="215">
        <v>5</v>
      </c>
      <c r="Z71" s="215">
        <f t="shared" si="5"/>
        <v>15</v>
      </c>
      <c r="AA71" s="215">
        <v>5</v>
      </c>
      <c r="AB71" s="215">
        <f t="shared" si="6"/>
        <v>15</v>
      </c>
      <c r="AC71" s="215" t="s">
        <v>1607</v>
      </c>
      <c r="AE71" s="117">
        <v>0</v>
      </c>
      <c r="AF71" s="117">
        <v>0</v>
      </c>
      <c r="AG71" s="117">
        <v>0</v>
      </c>
      <c r="AH71" s="117">
        <v>0</v>
      </c>
      <c r="AI71" s="117">
        <v>0</v>
      </c>
      <c r="AJ71" s="119">
        <v>0</v>
      </c>
      <c r="AK71" s="119">
        <v>0</v>
      </c>
      <c r="AL71" s="119">
        <v>0</v>
      </c>
      <c r="AM71" s="119">
        <v>0</v>
      </c>
      <c r="AN71" s="119">
        <v>0</v>
      </c>
      <c r="AO71" s="122">
        <f t="shared" si="12"/>
        <v>0</v>
      </c>
      <c r="AQ71" s="211">
        <v>0</v>
      </c>
      <c r="AR71" s="211">
        <v>0</v>
      </c>
      <c r="AS71" s="211">
        <v>0</v>
      </c>
      <c r="AT71" s="211">
        <v>0</v>
      </c>
      <c r="AU71" s="211">
        <v>0</v>
      </c>
      <c r="AV71" s="212">
        <v>0</v>
      </c>
      <c r="AW71" s="212">
        <v>0</v>
      </c>
      <c r="AX71" s="212">
        <v>0</v>
      </c>
      <c r="AY71" s="212">
        <v>0</v>
      </c>
      <c r="AZ71" s="212">
        <v>0</v>
      </c>
      <c r="BA71" s="213">
        <f t="shared" si="7"/>
        <v>0</v>
      </c>
    </row>
    <row r="72" spans="1:53" ht="69.75" x14ac:dyDescent="0.45">
      <c r="A72" s="36">
        <f t="shared" si="0"/>
        <v>62</v>
      </c>
      <c r="B72" s="127" t="s">
        <v>1547</v>
      </c>
      <c r="C72" s="128" t="s">
        <v>1545</v>
      </c>
      <c r="D72" s="129" t="s">
        <v>1548</v>
      </c>
      <c r="E72" s="130" t="s">
        <v>1550</v>
      </c>
      <c r="F72" s="131" t="s">
        <v>1845</v>
      </c>
      <c r="G72" s="95">
        <v>0</v>
      </c>
      <c r="H72" s="132" t="s">
        <v>1846</v>
      </c>
      <c r="I72" s="133" t="s">
        <v>1848</v>
      </c>
      <c r="J72" s="92"/>
      <c r="K72" s="92"/>
      <c r="L72" s="155">
        <f t="shared" si="1"/>
        <v>0</v>
      </c>
      <c r="M72" s="195">
        <f t="shared" si="2"/>
        <v>0</v>
      </c>
      <c r="N72" s="207">
        <v>3</v>
      </c>
      <c r="O72" s="208"/>
      <c r="P72" s="92"/>
      <c r="Q72" s="155">
        <f t="shared" si="3"/>
        <v>0</v>
      </c>
      <c r="R72" s="195">
        <f t="shared" si="4"/>
        <v>0</v>
      </c>
      <c r="S72" s="207">
        <v>3</v>
      </c>
      <c r="T72" s="226"/>
      <c r="U72" s="92"/>
      <c r="V72" s="134"/>
      <c r="W72" s="135"/>
      <c r="X72" s="200"/>
      <c r="Y72" s="215">
        <v>5</v>
      </c>
      <c r="Z72" s="215">
        <f t="shared" si="5"/>
        <v>15</v>
      </c>
      <c r="AA72" s="215">
        <v>5</v>
      </c>
      <c r="AB72" s="215">
        <f t="shared" si="6"/>
        <v>15</v>
      </c>
      <c r="AC72" s="215" t="s">
        <v>1607</v>
      </c>
      <c r="AE72" s="117">
        <v>0</v>
      </c>
      <c r="AF72" s="117">
        <v>0</v>
      </c>
      <c r="AG72" s="117">
        <v>0</v>
      </c>
      <c r="AH72" s="117">
        <v>0</v>
      </c>
      <c r="AI72" s="117">
        <v>0</v>
      </c>
      <c r="AJ72" s="119">
        <v>0</v>
      </c>
      <c r="AK72" s="119">
        <v>0</v>
      </c>
      <c r="AL72" s="119">
        <v>0</v>
      </c>
      <c r="AM72" s="119">
        <v>0</v>
      </c>
      <c r="AN72" s="119">
        <v>0</v>
      </c>
      <c r="AO72" s="122">
        <f t="shared" si="12"/>
        <v>0</v>
      </c>
      <c r="AQ72" s="211">
        <v>0</v>
      </c>
      <c r="AR72" s="211">
        <v>0</v>
      </c>
      <c r="AS72" s="211">
        <v>0</v>
      </c>
      <c r="AT72" s="211">
        <v>0</v>
      </c>
      <c r="AU72" s="211">
        <v>0</v>
      </c>
      <c r="AV72" s="212">
        <v>0</v>
      </c>
      <c r="AW72" s="212">
        <v>0</v>
      </c>
      <c r="AX72" s="212">
        <v>0</v>
      </c>
      <c r="AY72" s="212">
        <v>0</v>
      </c>
      <c r="AZ72" s="212">
        <v>0</v>
      </c>
      <c r="BA72" s="213">
        <f t="shared" si="7"/>
        <v>0</v>
      </c>
    </row>
    <row r="73" spans="1:53" x14ac:dyDescent="0.45">
      <c r="A73" s="36">
        <f t="shared" si="0"/>
        <v>63</v>
      </c>
      <c r="B73" s="127" t="s">
        <v>1009</v>
      </c>
      <c r="C73" s="128" t="s">
        <v>1010</v>
      </c>
      <c r="D73" s="129"/>
      <c r="E73" s="130"/>
      <c r="F73" s="131"/>
      <c r="G73" s="95">
        <v>0</v>
      </c>
      <c r="H73" s="132"/>
      <c r="I73" s="133"/>
      <c r="J73" s="92"/>
      <c r="K73" s="92"/>
      <c r="L73" s="155">
        <f t="shared" si="1"/>
        <v>0</v>
      </c>
      <c r="M73" s="195">
        <f t="shared" si="2"/>
        <v>0</v>
      </c>
      <c r="N73" s="207">
        <v>3</v>
      </c>
      <c r="O73" s="208"/>
      <c r="P73" s="92"/>
      <c r="Q73" s="155">
        <f t="shared" si="3"/>
        <v>0</v>
      </c>
      <c r="R73" s="195">
        <f t="shared" si="4"/>
        <v>0</v>
      </c>
      <c r="S73" s="207">
        <v>3</v>
      </c>
      <c r="T73" s="226"/>
      <c r="U73" s="92"/>
      <c r="V73" s="134"/>
      <c r="W73" s="135"/>
      <c r="X73" s="200"/>
      <c r="Y73" s="215">
        <v>5</v>
      </c>
      <c r="Z73" s="215">
        <f t="shared" si="5"/>
        <v>15</v>
      </c>
      <c r="AA73" s="215">
        <v>5</v>
      </c>
      <c r="AB73" s="215">
        <f t="shared" si="6"/>
        <v>15</v>
      </c>
      <c r="AC73" s="215" t="s">
        <v>1612</v>
      </c>
      <c r="AE73" s="117">
        <v>0</v>
      </c>
      <c r="AF73" s="117">
        <v>0</v>
      </c>
      <c r="AG73" s="117">
        <v>0</v>
      </c>
      <c r="AH73" s="117">
        <v>0</v>
      </c>
      <c r="AI73" s="117">
        <v>0</v>
      </c>
      <c r="AJ73" s="119">
        <v>0</v>
      </c>
      <c r="AK73" s="119">
        <v>0</v>
      </c>
      <c r="AL73" s="119">
        <v>0</v>
      </c>
      <c r="AM73" s="119">
        <v>0</v>
      </c>
      <c r="AN73" s="119">
        <v>0</v>
      </c>
      <c r="AO73" s="122">
        <f>IF($AO$7=5,SUM(AJ73:AN73),IF($AO$7=4,SUM(AJ73:AM73),IF($AO$7=3,SUM(AJ73:AL73),IF($AO$7=2,SUM(AJ73:AK73),AJ73))))/$AO$7</f>
        <v>0</v>
      </c>
      <c r="AQ73" s="211">
        <v>0</v>
      </c>
      <c r="AR73" s="211">
        <v>0</v>
      </c>
      <c r="AS73" s="211">
        <v>0</v>
      </c>
      <c r="AT73" s="211">
        <v>0</v>
      </c>
      <c r="AU73" s="211">
        <v>0</v>
      </c>
      <c r="AV73" s="212">
        <v>0</v>
      </c>
      <c r="AW73" s="212">
        <v>0</v>
      </c>
      <c r="AX73" s="212">
        <v>0</v>
      </c>
      <c r="AY73" s="212">
        <v>0</v>
      </c>
      <c r="AZ73" s="212">
        <v>0</v>
      </c>
      <c r="BA73" s="213">
        <f t="shared" si="7"/>
        <v>0</v>
      </c>
    </row>
    <row r="74" spans="1:53" x14ac:dyDescent="0.45">
      <c r="A74" s="36">
        <f t="shared" si="0"/>
        <v>64</v>
      </c>
      <c r="B74" s="127" t="s">
        <v>1011</v>
      </c>
      <c r="C74" s="128" t="s">
        <v>1010</v>
      </c>
      <c r="D74" s="129"/>
      <c r="E74" s="130"/>
      <c r="F74" s="131"/>
      <c r="G74" s="95">
        <v>0</v>
      </c>
      <c r="H74" s="132"/>
      <c r="I74" s="133"/>
      <c r="J74" s="92"/>
      <c r="K74" s="92"/>
      <c r="L74" s="155">
        <f t="shared" si="1"/>
        <v>0</v>
      </c>
      <c r="M74" s="195">
        <f t="shared" si="2"/>
        <v>0</v>
      </c>
      <c r="N74" s="207">
        <v>3</v>
      </c>
      <c r="O74" s="208"/>
      <c r="P74" s="92"/>
      <c r="Q74" s="155">
        <f t="shared" si="3"/>
        <v>0</v>
      </c>
      <c r="R74" s="195">
        <f t="shared" si="4"/>
        <v>0</v>
      </c>
      <c r="S74" s="207">
        <v>3</v>
      </c>
      <c r="T74" s="226"/>
      <c r="U74" s="92"/>
      <c r="V74" s="134"/>
      <c r="W74" s="135"/>
      <c r="X74" s="200"/>
      <c r="Y74" s="215">
        <v>5</v>
      </c>
      <c r="Z74" s="215">
        <f t="shared" si="5"/>
        <v>15</v>
      </c>
      <c r="AA74" s="215">
        <v>5</v>
      </c>
      <c r="AB74" s="215">
        <f t="shared" si="6"/>
        <v>15</v>
      </c>
      <c r="AC74" s="215" t="s">
        <v>1612</v>
      </c>
      <c r="AE74" s="117">
        <v>0</v>
      </c>
      <c r="AF74" s="117">
        <v>0</v>
      </c>
      <c r="AG74" s="117">
        <v>0</v>
      </c>
      <c r="AH74" s="117">
        <v>0</v>
      </c>
      <c r="AI74" s="117">
        <v>0</v>
      </c>
      <c r="AJ74" s="119">
        <v>0</v>
      </c>
      <c r="AK74" s="119">
        <v>0</v>
      </c>
      <c r="AL74" s="119">
        <v>0</v>
      </c>
      <c r="AM74" s="119">
        <v>0</v>
      </c>
      <c r="AN74" s="119">
        <v>0</v>
      </c>
      <c r="AO74" s="122">
        <f>IF($AO$7=5,SUM(AJ74:AN74),IF($AO$7=4,SUM(AJ74:AM74),IF($AO$7=3,SUM(AJ74:AL74),IF($AO$7=2,SUM(AJ74:AK74),AJ74))))/$AO$7</f>
        <v>0</v>
      </c>
      <c r="AQ74" s="211">
        <v>0</v>
      </c>
      <c r="AR74" s="211">
        <v>0</v>
      </c>
      <c r="AS74" s="211">
        <v>0</v>
      </c>
      <c r="AT74" s="211">
        <v>0</v>
      </c>
      <c r="AU74" s="211">
        <v>0</v>
      </c>
      <c r="AV74" s="212">
        <v>0</v>
      </c>
      <c r="AW74" s="212">
        <v>0</v>
      </c>
      <c r="AX74" s="212">
        <v>0</v>
      </c>
      <c r="AY74" s="212">
        <v>0</v>
      </c>
      <c r="AZ74" s="212">
        <v>0</v>
      </c>
      <c r="BA74" s="213">
        <f t="shared" si="7"/>
        <v>0</v>
      </c>
    </row>
    <row r="75" spans="1:53" x14ac:dyDescent="0.45">
      <c r="A75" s="36">
        <f t="shared" ref="A75:A76" si="13">ROW(A75)-ROW($A$10)</f>
        <v>65</v>
      </c>
      <c r="B75" s="127" t="s">
        <v>1012</v>
      </c>
      <c r="C75" s="128" t="s">
        <v>1010</v>
      </c>
      <c r="D75" s="129"/>
      <c r="E75" s="130"/>
      <c r="F75" s="131"/>
      <c r="G75" s="95">
        <v>0</v>
      </c>
      <c r="H75" s="132"/>
      <c r="I75" s="133"/>
      <c r="J75" s="92"/>
      <c r="K75" s="92"/>
      <c r="L75" s="155">
        <f t="shared" ref="L75:L76" si="14">J75*K75</f>
        <v>0</v>
      </c>
      <c r="M75" s="195">
        <f t="shared" ref="M75:M76" si="15">IF(L75=0,0,IF(ROUND($B$84*$G75*L75,0)=0,1,ROUND($B$84*$G75*L75,0)))</f>
        <v>0</v>
      </c>
      <c r="N75" s="207">
        <v>3</v>
      </c>
      <c r="O75" s="208"/>
      <c r="P75" s="92"/>
      <c r="Q75" s="155">
        <f t="shared" ref="Q75:Q76" si="16">O75*P75</f>
        <v>0</v>
      </c>
      <c r="R75" s="195">
        <f t="shared" ref="R75:R76" si="17">IF(Q75=0,0,IF(ROUND($B$84*$G75*Q75,0)=0,1,ROUND($B$84*$G75*Q75,0)))</f>
        <v>0</v>
      </c>
      <c r="S75" s="207">
        <v>3</v>
      </c>
      <c r="T75" s="226"/>
      <c r="U75" s="92"/>
      <c r="V75" s="134"/>
      <c r="W75" s="135"/>
      <c r="X75" s="200"/>
      <c r="Y75" s="215">
        <v>5</v>
      </c>
      <c r="Z75" s="215">
        <f t="shared" si="5"/>
        <v>15</v>
      </c>
      <c r="AA75" s="215">
        <v>5</v>
      </c>
      <c r="AB75" s="215">
        <f t="shared" si="6"/>
        <v>15</v>
      </c>
      <c r="AC75" s="215" t="s">
        <v>1612</v>
      </c>
      <c r="AE75" s="117">
        <v>0</v>
      </c>
      <c r="AF75" s="117">
        <v>0</v>
      </c>
      <c r="AG75" s="117">
        <v>0</v>
      </c>
      <c r="AH75" s="117">
        <v>0</v>
      </c>
      <c r="AI75" s="117">
        <v>0</v>
      </c>
      <c r="AJ75" s="119">
        <v>0</v>
      </c>
      <c r="AK75" s="119">
        <v>0</v>
      </c>
      <c r="AL75" s="119">
        <v>0</v>
      </c>
      <c r="AM75" s="119">
        <v>0</v>
      </c>
      <c r="AN75" s="119">
        <v>0</v>
      </c>
      <c r="AO75" s="122">
        <f>IF($AO$7=5,SUM(AJ75:AN75),IF($AO$7=4,SUM(AJ75:AM75),IF($AO$7=3,SUM(AJ75:AL75),IF($AO$7=2,SUM(AJ75:AK75),AJ75))))/$AO$7</f>
        <v>0</v>
      </c>
      <c r="AQ75" s="211">
        <v>0</v>
      </c>
      <c r="AR75" s="211">
        <v>0</v>
      </c>
      <c r="AS75" s="211">
        <v>0</v>
      </c>
      <c r="AT75" s="211">
        <v>0</v>
      </c>
      <c r="AU75" s="211">
        <v>0</v>
      </c>
      <c r="AV75" s="212">
        <v>0</v>
      </c>
      <c r="AW75" s="212">
        <v>0</v>
      </c>
      <c r="AX75" s="212">
        <v>0</v>
      </c>
      <c r="AY75" s="212">
        <v>0</v>
      </c>
      <c r="AZ75" s="212">
        <v>0</v>
      </c>
      <c r="BA75" s="213">
        <f t="shared" si="7"/>
        <v>0</v>
      </c>
    </row>
    <row r="76" spans="1:53" x14ac:dyDescent="0.45">
      <c r="A76" s="36">
        <f t="shared" si="13"/>
        <v>66</v>
      </c>
      <c r="B76" s="127" t="s">
        <v>1013</v>
      </c>
      <c r="C76" s="128" t="s">
        <v>1010</v>
      </c>
      <c r="D76" s="129"/>
      <c r="E76" s="130"/>
      <c r="F76" s="131"/>
      <c r="G76" s="95">
        <v>0</v>
      </c>
      <c r="H76" s="132"/>
      <c r="I76" s="133"/>
      <c r="J76" s="92"/>
      <c r="K76" s="92"/>
      <c r="L76" s="155">
        <f t="shared" si="14"/>
        <v>0</v>
      </c>
      <c r="M76" s="195">
        <f t="shared" si="15"/>
        <v>0</v>
      </c>
      <c r="N76" s="207">
        <v>3</v>
      </c>
      <c r="O76" s="208"/>
      <c r="P76" s="92"/>
      <c r="Q76" s="155">
        <f t="shared" si="16"/>
        <v>0</v>
      </c>
      <c r="R76" s="195">
        <f t="shared" si="17"/>
        <v>0</v>
      </c>
      <c r="S76" s="207">
        <v>3</v>
      </c>
      <c r="T76" s="226"/>
      <c r="U76" s="92"/>
      <c r="V76" s="134"/>
      <c r="W76" s="135"/>
      <c r="X76" s="200"/>
      <c r="Y76" s="215">
        <v>5</v>
      </c>
      <c r="Z76" s="215">
        <f t="shared" ref="Z76" si="18">N76*Y76</f>
        <v>15</v>
      </c>
      <c r="AA76" s="215">
        <v>5</v>
      </c>
      <c r="AB76" s="215">
        <f t="shared" ref="AB76" si="19">S76*AA76</f>
        <v>15</v>
      </c>
      <c r="AC76" s="215" t="s">
        <v>1612</v>
      </c>
      <c r="AE76" s="117">
        <v>0</v>
      </c>
      <c r="AF76" s="117">
        <v>0</v>
      </c>
      <c r="AG76" s="117">
        <v>0</v>
      </c>
      <c r="AH76" s="117">
        <v>0</v>
      </c>
      <c r="AI76" s="117">
        <v>0</v>
      </c>
      <c r="AJ76" s="119">
        <v>0</v>
      </c>
      <c r="AK76" s="119">
        <v>0</v>
      </c>
      <c r="AL76" s="119">
        <v>0</v>
      </c>
      <c r="AM76" s="119">
        <v>0</v>
      </c>
      <c r="AN76" s="119">
        <v>0</v>
      </c>
      <c r="AO76" s="122">
        <f>IF($AO$7=5,SUM(AJ76:AN76),IF($AO$7=4,SUM(AJ76:AM76),IF($AO$7=3,SUM(AJ76:AL76),IF($AO$7=2,SUM(AJ76:AK76),AJ76))))/$AO$7</f>
        <v>0</v>
      </c>
      <c r="AQ76" s="211">
        <v>0</v>
      </c>
      <c r="AR76" s="211">
        <v>0</v>
      </c>
      <c r="AS76" s="211">
        <v>0</v>
      </c>
      <c r="AT76" s="211">
        <v>0</v>
      </c>
      <c r="AU76" s="211">
        <v>0</v>
      </c>
      <c r="AV76" s="212">
        <v>0</v>
      </c>
      <c r="AW76" s="212">
        <v>0</v>
      </c>
      <c r="AX76" s="212">
        <v>0</v>
      </c>
      <c r="AY76" s="212">
        <v>0</v>
      </c>
      <c r="AZ76" s="212">
        <v>0</v>
      </c>
      <c r="BA76" s="213">
        <f t="shared" ref="BA76" si="20">IF($AO$7=5,SUM(AV76:AZ76),IF($AO$7=4,SUM(AV76:AY76),IF($AO$7=3,SUM(AV76:AX76),IF($AO$7=2,SUM(AV76:AW76),AV76))))/$AO$7</f>
        <v>0</v>
      </c>
    </row>
    <row r="77" spans="1:53" x14ac:dyDescent="0.45">
      <c r="L77" s="196"/>
      <c r="Q77" s="196"/>
      <c r="Y77" s="219">
        <f>SUMIF($AC$11:$AC$76,"ON",Y$11:Y$76)</f>
        <v>355</v>
      </c>
      <c r="Z77" s="219">
        <f>SUMIF($AC$11:$AC$76,"ON",Z$11:Z$76)</f>
        <v>1035</v>
      </c>
      <c r="AA77" s="219">
        <f>SUMIF($AC$11:$AC$76,"ON",AA$11:AA$76)</f>
        <v>310</v>
      </c>
      <c r="AB77" s="219">
        <f>SUMIF($AC$11:$AC$76,"ON",AB$11:AB$76)</f>
        <v>900</v>
      </c>
    </row>
    <row r="78" spans="1:53" x14ac:dyDescent="0.45">
      <c r="Y78" s="220">
        <f>Y77*5</f>
        <v>1775</v>
      </c>
      <c r="Z78" s="220"/>
      <c r="AA78" s="220">
        <f>AA77*5</f>
        <v>1550</v>
      </c>
      <c r="AB78" s="220"/>
      <c r="AC78" s="153"/>
    </row>
    <row r="79" spans="1:53" x14ac:dyDescent="0.45">
      <c r="A79" s="47" t="s">
        <v>1940</v>
      </c>
      <c r="Y79" s="220" t="s">
        <v>1616</v>
      </c>
      <c r="Z79" s="221">
        <f>1-(Z77-Y77)/(Y78-Y77)</f>
        <v>0.52112676056338025</v>
      </c>
      <c r="AA79" s="217"/>
      <c r="AB79" s="221">
        <f>1-(AB77-AA77)/(AA78-AA77)</f>
        <v>0.52419354838709675</v>
      </c>
      <c r="AC79" s="153"/>
    </row>
    <row r="80" spans="1:53" x14ac:dyDescent="0.45">
      <c r="Y80" s="223" t="s">
        <v>1614</v>
      </c>
      <c r="Z80" s="225">
        <v>0.05</v>
      </c>
      <c r="AA80" s="224"/>
      <c r="AB80" s="225">
        <v>0.05</v>
      </c>
      <c r="AC80" s="153"/>
      <c r="AE80" s="123" t="s">
        <v>1014</v>
      </c>
    </row>
    <row r="81" spans="1:31" x14ac:dyDescent="0.45">
      <c r="A81" t="s">
        <v>866</v>
      </c>
      <c r="B81" t="s">
        <v>879</v>
      </c>
      <c r="Y81" s="223" t="s">
        <v>1615</v>
      </c>
      <c r="Z81" s="224">
        <f>2-(Z79+Z89)</f>
        <v>1.4788732394366197</v>
      </c>
      <c r="AA81" s="224"/>
      <c r="AB81" s="224">
        <f>2-(AB79+AB89)</f>
        <v>1.4758064516129032</v>
      </c>
      <c r="AE81" s="123"/>
    </row>
    <row r="82" spans="1:31" x14ac:dyDescent="0.45">
      <c r="Y82" s="153"/>
      <c r="Z82" s="223" t="s">
        <v>1616</v>
      </c>
      <c r="AA82" s="217"/>
      <c r="AB82" s="153"/>
      <c r="AE82" s="123"/>
    </row>
    <row r="83" spans="1:31" x14ac:dyDescent="0.45">
      <c r="B83" s="87">
        <v>5</v>
      </c>
      <c r="C83" t="s">
        <v>880</v>
      </c>
      <c r="Y83" s="220"/>
      <c r="Z83" s="224">
        <v>0.4</v>
      </c>
      <c r="AA83" s="153"/>
      <c r="AB83" s="153"/>
      <c r="AE83" s="123"/>
    </row>
    <row r="84" spans="1:31" ht="15.75" x14ac:dyDescent="0.45">
      <c r="B84" s="87">
        <v>2</v>
      </c>
      <c r="C84" t="s">
        <v>1538</v>
      </c>
      <c r="I84" s="68" t="s">
        <v>1042</v>
      </c>
      <c r="J84" s="69">
        <v>4</v>
      </c>
      <c r="K84" s="69">
        <v>8</v>
      </c>
      <c r="L84" s="69">
        <v>12</v>
      </c>
      <c r="M84" s="69">
        <v>16</v>
      </c>
      <c r="Y84" s="153"/>
      <c r="Z84" s="224">
        <v>0.2</v>
      </c>
      <c r="AA84" s="153"/>
      <c r="AB84" s="153"/>
      <c r="AE84" s="123"/>
    </row>
    <row r="85" spans="1:31" ht="15.75" x14ac:dyDescent="0.45">
      <c r="I85" s="68" t="s">
        <v>466</v>
      </c>
      <c r="J85" s="69">
        <v>3</v>
      </c>
      <c r="K85" s="69">
        <v>6</v>
      </c>
      <c r="L85" s="69">
        <v>9</v>
      </c>
      <c r="M85" s="69">
        <v>12</v>
      </c>
      <c r="Y85" s="153"/>
      <c r="Z85" s="224">
        <v>0.4</v>
      </c>
      <c r="AA85" s="153"/>
      <c r="AB85" s="153"/>
      <c r="AE85" s="123"/>
    </row>
    <row r="86" spans="1:31" ht="15.75" x14ac:dyDescent="0.45">
      <c r="B86" t="s">
        <v>883</v>
      </c>
      <c r="I86" s="68" t="s">
        <v>467</v>
      </c>
      <c r="J86" s="69">
        <v>2</v>
      </c>
      <c r="K86" s="69">
        <v>4</v>
      </c>
      <c r="L86" s="69">
        <v>6</v>
      </c>
      <c r="M86" s="69">
        <v>8</v>
      </c>
      <c r="Y86" s="153"/>
      <c r="Z86" s="224">
        <v>1</v>
      </c>
      <c r="AA86" s="153"/>
      <c r="AB86" s="153"/>
      <c r="AE86" s="123"/>
    </row>
    <row r="87" spans="1:31" ht="16.149999999999999" thickBot="1" x14ac:dyDescent="0.5">
      <c r="I87" s="68" t="s">
        <v>468</v>
      </c>
      <c r="J87" s="69">
        <v>1</v>
      </c>
      <c r="K87" s="69">
        <v>2</v>
      </c>
      <c r="L87" s="69">
        <v>3</v>
      </c>
      <c r="M87" s="69">
        <v>4</v>
      </c>
      <c r="AE87" s="123"/>
    </row>
    <row r="88" spans="1:31" ht="16.149999999999999" thickTop="1" x14ac:dyDescent="0.5">
      <c r="B88" s="148" t="s">
        <v>884</v>
      </c>
      <c r="C88" s="148" t="s">
        <v>885</v>
      </c>
      <c r="D88" s="148" t="s">
        <v>886</v>
      </c>
      <c r="J88" s="70">
        <v>1</v>
      </c>
      <c r="K88" s="70">
        <v>2</v>
      </c>
      <c r="L88" s="70">
        <v>3</v>
      </c>
      <c r="M88" s="70">
        <v>4</v>
      </c>
      <c r="AE88" s="123"/>
    </row>
    <row r="89" spans="1:31" ht="15.75" x14ac:dyDescent="0.45">
      <c r="B89" s="147">
        <v>1</v>
      </c>
      <c r="C89" s="100" t="s">
        <v>2003</v>
      </c>
      <c r="D89" s="87" t="s">
        <v>888</v>
      </c>
      <c r="M89" s="71" t="s">
        <v>1043</v>
      </c>
      <c r="AE89" s="123"/>
    </row>
    <row r="90" spans="1:31" x14ac:dyDescent="0.45">
      <c r="B90" s="147">
        <v>2</v>
      </c>
      <c r="C90" s="100" t="s">
        <v>889</v>
      </c>
      <c r="D90" s="87" t="s">
        <v>890</v>
      </c>
      <c r="AE90" s="123"/>
    </row>
    <row r="91" spans="1:31" x14ac:dyDescent="0.45">
      <c r="B91" s="147">
        <v>3</v>
      </c>
      <c r="C91" s="100" t="s">
        <v>891</v>
      </c>
      <c r="D91" s="87" t="s">
        <v>892</v>
      </c>
      <c r="J91" s="51" t="s">
        <v>1044</v>
      </c>
      <c r="M91" s="87">
        <v>5</v>
      </c>
      <c r="AE91" s="123"/>
    </row>
    <row r="92" spans="1:31" x14ac:dyDescent="0.45">
      <c r="B92" s="147">
        <v>4</v>
      </c>
      <c r="C92" s="100" t="s">
        <v>893</v>
      </c>
      <c r="D92" s="87" t="s">
        <v>894</v>
      </c>
      <c r="AE92" s="123"/>
    </row>
    <row r="93" spans="1:31" x14ac:dyDescent="0.45">
      <c r="AE93" s="123"/>
    </row>
    <row r="94" spans="1:31" ht="15.75" x14ac:dyDescent="0.45">
      <c r="B94" t="s">
        <v>895</v>
      </c>
      <c r="I94" s="68" t="s">
        <v>1042</v>
      </c>
      <c r="J94" s="69">
        <v>4</v>
      </c>
      <c r="K94" s="69">
        <v>8</v>
      </c>
      <c r="L94" s="69">
        <v>12</v>
      </c>
      <c r="M94" s="69">
        <v>16</v>
      </c>
      <c r="AE94" s="123"/>
    </row>
    <row r="95" spans="1:31" ht="15.75" x14ac:dyDescent="0.45">
      <c r="I95" s="68" t="s">
        <v>466</v>
      </c>
      <c r="J95" s="69">
        <v>3</v>
      </c>
      <c r="K95" s="69">
        <v>6</v>
      </c>
      <c r="L95" s="69">
        <v>9</v>
      </c>
      <c r="M95" s="69">
        <v>12</v>
      </c>
      <c r="AE95" s="123"/>
    </row>
    <row r="96" spans="1:31" ht="15.75" x14ac:dyDescent="0.45">
      <c r="B96" s="148" t="s">
        <v>884</v>
      </c>
      <c r="C96" s="148" t="s">
        <v>896</v>
      </c>
      <c r="D96" s="148" t="s">
        <v>897</v>
      </c>
      <c r="I96" s="68" t="s">
        <v>467</v>
      </c>
      <c r="J96" s="69">
        <v>2</v>
      </c>
      <c r="K96" s="69">
        <v>4</v>
      </c>
      <c r="L96" s="69">
        <v>6</v>
      </c>
      <c r="M96" s="69">
        <v>8</v>
      </c>
      <c r="AE96" s="123"/>
    </row>
    <row r="97" spans="2:31" ht="16.149999999999999" thickBot="1" x14ac:dyDescent="0.5">
      <c r="B97" s="147">
        <v>1</v>
      </c>
      <c r="C97" s="100">
        <v>50000</v>
      </c>
      <c r="D97" s="87" t="s">
        <v>898</v>
      </c>
      <c r="I97" s="68" t="s">
        <v>468</v>
      </c>
      <c r="J97" s="69">
        <v>1</v>
      </c>
      <c r="K97" s="69">
        <v>2</v>
      </c>
      <c r="L97" s="69">
        <v>3</v>
      </c>
      <c r="M97" s="69">
        <v>4</v>
      </c>
      <c r="AE97" s="123"/>
    </row>
    <row r="98" spans="2:31" ht="16.149999999999999" thickTop="1" x14ac:dyDescent="0.5">
      <c r="B98" s="147">
        <v>2</v>
      </c>
      <c r="C98" s="100">
        <v>500000</v>
      </c>
      <c r="D98" s="87" t="s">
        <v>899</v>
      </c>
      <c r="J98" s="70">
        <v>1</v>
      </c>
      <c r="K98" s="70">
        <v>2</v>
      </c>
      <c r="L98" s="70">
        <v>3</v>
      </c>
      <c r="M98" s="70">
        <v>4</v>
      </c>
      <c r="AE98" s="123"/>
    </row>
    <row r="99" spans="2:31" ht="15.75" x14ac:dyDescent="0.45">
      <c r="B99" s="147">
        <v>3</v>
      </c>
      <c r="C99" s="100">
        <v>5000000</v>
      </c>
      <c r="D99" s="87" t="s">
        <v>900</v>
      </c>
      <c r="M99" s="71" t="s">
        <v>1043</v>
      </c>
      <c r="AE99" s="123"/>
    </row>
    <row r="100" spans="2:31" x14ac:dyDescent="0.45">
      <c r="B100" s="147">
        <v>4</v>
      </c>
      <c r="C100" s="100">
        <v>25000000</v>
      </c>
      <c r="D100" s="87" t="s">
        <v>901</v>
      </c>
      <c r="AE100" s="123"/>
    </row>
    <row r="101" spans="2:31" x14ac:dyDescent="0.45">
      <c r="J101" s="51" t="s">
        <v>1044</v>
      </c>
      <c r="M101" s="87">
        <v>4</v>
      </c>
      <c r="AE101" s="123"/>
    </row>
    <row r="102" spans="2:31" x14ac:dyDescent="0.45">
      <c r="AE102" s="123"/>
    </row>
    <row r="103" spans="2:31" x14ac:dyDescent="0.45">
      <c r="B103" s="51" t="s">
        <v>1034</v>
      </c>
      <c r="AE103" s="123"/>
    </row>
    <row r="104" spans="2:31" x14ac:dyDescent="0.45">
      <c r="AE104" s="123"/>
    </row>
    <row r="105" spans="2:31" x14ac:dyDescent="0.45">
      <c r="B105" s="424" t="s">
        <v>1035</v>
      </c>
      <c r="C105" s="424"/>
      <c r="D105" s="424"/>
      <c r="E105" s="424" t="s">
        <v>1036</v>
      </c>
      <c r="F105" s="424"/>
      <c r="AE105" s="123"/>
    </row>
    <row r="106" spans="2:31" ht="14.55" customHeight="1" x14ac:dyDescent="0.45">
      <c r="B106" s="425" t="s">
        <v>1037</v>
      </c>
      <c r="C106" s="425"/>
      <c r="D106" s="425"/>
      <c r="E106" s="425"/>
      <c r="F106" s="425"/>
      <c r="AE106" s="123"/>
    </row>
    <row r="107" spans="2:31" ht="14.55" customHeight="1" x14ac:dyDescent="0.45">
      <c r="B107" s="423" t="s">
        <v>1038</v>
      </c>
      <c r="C107" s="423"/>
      <c r="D107" s="423"/>
      <c r="E107" s="423"/>
      <c r="F107" s="423"/>
      <c r="AE107" s="123"/>
    </row>
    <row r="108" spans="2:31" ht="14.55" customHeight="1" x14ac:dyDescent="0.45">
      <c r="B108" s="423" t="s">
        <v>1564</v>
      </c>
      <c r="C108" s="423"/>
      <c r="D108" s="423"/>
      <c r="E108" s="423"/>
      <c r="F108" s="423"/>
      <c r="AE108" s="123"/>
    </row>
    <row r="109" spans="2:31" ht="14.55" customHeight="1" x14ac:dyDescent="0.45">
      <c r="B109" s="423" t="s">
        <v>1565</v>
      </c>
      <c r="C109" s="423"/>
      <c r="D109" s="423"/>
      <c r="E109" s="423"/>
      <c r="F109" s="423"/>
      <c r="AE109" s="123"/>
    </row>
    <row r="110" spans="2:31" ht="14.55" customHeight="1" x14ac:dyDescent="0.45">
      <c r="B110" s="423" t="s">
        <v>1559</v>
      </c>
      <c r="C110" s="423"/>
      <c r="D110" s="423"/>
      <c r="E110" s="423"/>
      <c r="F110" s="423"/>
      <c r="AE110" s="123"/>
    </row>
    <row r="111" spans="2:31" ht="14.55" customHeight="1" x14ac:dyDescent="0.45">
      <c r="B111" s="423" t="s">
        <v>1560</v>
      </c>
      <c r="C111" s="423"/>
      <c r="D111" s="423"/>
      <c r="E111" s="423"/>
      <c r="F111" s="423"/>
      <c r="AE111" s="123"/>
    </row>
    <row r="112" spans="2:31" ht="14.55" customHeight="1" x14ac:dyDescent="0.45">
      <c r="B112" s="423" t="s">
        <v>1561</v>
      </c>
      <c r="C112" s="423"/>
      <c r="D112" s="423"/>
      <c r="E112" s="423"/>
      <c r="F112" s="423"/>
      <c r="AE112" s="123"/>
    </row>
    <row r="113" spans="2:31" ht="14.55" customHeight="1" x14ac:dyDescent="0.45">
      <c r="B113" s="423" t="s">
        <v>1562</v>
      </c>
      <c r="C113" s="423"/>
      <c r="D113" s="423"/>
      <c r="E113" s="423"/>
      <c r="F113" s="423"/>
      <c r="AE113" s="123"/>
    </row>
    <row r="114" spans="2:31" ht="14.55" customHeight="1" x14ac:dyDescent="0.45">
      <c r="B114" s="423" t="s">
        <v>1563</v>
      </c>
      <c r="C114" s="423"/>
      <c r="D114" s="423"/>
      <c r="E114" s="423"/>
      <c r="F114" s="423"/>
      <c r="AE114" s="123"/>
    </row>
    <row r="115" spans="2:31" ht="14.55" customHeight="1" x14ac:dyDescent="0.45">
      <c r="B115" s="423" t="s">
        <v>1039</v>
      </c>
      <c r="C115" s="423"/>
      <c r="D115" s="423"/>
      <c r="E115" s="423"/>
      <c r="F115" s="423"/>
      <c r="AE115" s="123"/>
    </row>
    <row r="116" spans="2:31" x14ac:dyDescent="0.45">
      <c r="B116" s="423" t="s">
        <v>1566</v>
      </c>
      <c r="C116" s="423"/>
      <c r="D116" s="423"/>
      <c r="E116" s="423"/>
      <c r="F116" s="423"/>
      <c r="AE116" s="123"/>
    </row>
    <row r="117" spans="2:31" x14ac:dyDescent="0.45">
      <c r="B117" s="423" t="s">
        <v>1567</v>
      </c>
      <c r="C117" s="423"/>
      <c r="D117" s="423"/>
      <c r="E117" s="423"/>
      <c r="F117" s="423"/>
    </row>
  </sheetData>
  <mergeCells count="51">
    <mergeCell ref="B117:D117"/>
    <mergeCell ref="E117:F117"/>
    <mergeCell ref="B114:D114"/>
    <mergeCell ref="E114:F114"/>
    <mergeCell ref="B115:D115"/>
    <mergeCell ref="E115:F115"/>
    <mergeCell ref="B116:D116"/>
    <mergeCell ref="E116:F116"/>
    <mergeCell ref="B111:D111"/>
    <mergeCell ref="E111:F111"/>
    <mergeCell ref="B112:D112"/>
    <mergeCell ref="E112:F112"/>
    <mergeCell ref="B113:D113"/>
    <mergeCell ref="E113:F113"/>
    <mergeCell ref="B108:D108"/>
    <mergeCell ref="E108:F108"/>
    <mergeCell ref="B109:D109"/>
    <mergeCell ref="E109:F109"/>
    <mergeCell ref="B110:D110"/>
    <mergeCell ref="E110:F110"/>
    <mergeCell ref="B105:D105"/>
    <mergeCell ref="E105:F105"/>
    <mergeCell ref="B106:D106"/>
    <mergeCell ref="E106:F106"/>
    <mergeCell ref="B107:D107"/>
    <mergeCell ref="E107:F107"/>
    <mergeCell ref="AV9:AZ9"/>
    <mergeCell ref="U9:U10"/>
    <mergeCell ref="V9:W9"/>
    <mergeCell ref="X9:X10"/>
    <mergeCell ref="Y9:Y10"/>
    <mergeCell ref="Z9:Z10"/>
    <mergeCell ref="AA9:AA10"/>
    <mergeCell ref="AB9:AB10"/>
    <mergeCell ref="AC9:AC10"/>
    <mergeCell ref="AE9:AI9"/>
    <mergeCell ref="AJ9:AN9"/>
    <mergeCell ref="AQ9:AU9"/>
    <mergeCell ref="T9:T10"/>
    <mergeCell ref="A1:F1"/>
    <mergeCell ref="A2:D2"/>
    <mergeCell ref="V2:X2"/>
    <mergeCell ref="C3:E3"/>
    <mergeCell ref="H3:I3"/>
    <mergeCell ref="A5:F7"/>
    <mergeCell ref="H5:I6"/>
    <mergeCell ref="B9:E9"/>
    <mergeCell ref="F9:G9"/>
    <mergeCell ref="H9:I9"/>
    <mergeCell ref="J9:N9"/>
    <mergeCell ref="O9:S9"/>
  </mergeCells>
  <conditionalFormatting sqref="B11:X49 F50:X50 B50:D57 G51:X72 B58:C58 B59:D72 B73:X76">
    <cfRule type="expression" dxfId="206" priority="6">
      <formula>IF($AC11="OFF",TRUE,FALSE)</formula>
    </cfRule>
  </conditionalFormatting>
  <conditionalFormatting sqref="D58">
    <cfRule type="expression" dxfId="205" priority="5">
      <formula>IF($AI58="OFF",TRUE,FALSE)</formula>
    </cfRule>
  </conditionalFormatting>
  <conditionalFormatting sqref="E50">
    <cfRule type="expression" dxfId="204" priority="4">
      <formula>IF($AI50="OFF",TRUE,FALSE)</formula>
    </cfRule>
  </conditionalFormatting>
  <conditionalFormatting sqref="E61:E62">
    <cfRule type="expression" dxfId="203" priority="1">
      <formula>IF($AC61="OFF",TRUE,FALSE)</formula>
    </cfRule>
  </conditionalFormatting>
  <conditionalFormatting sqref="E66:E67">
    <cfRule type="expression" dxfId="202" priority="2">
      <formula>IF($AC66="OFF",TRUE,FALSE)</formula>
    </cfRule>
  </conditionalFormatting>
  <conditionalFormatting sqref="E51:F60 F61:F62 E63:F65 F66:F67 E68:F72">
    <cfRule type="expression" dxfId="201" priority="3">
      <formula>IF($AI51="OFF",TRUE,FALSE)</formula>
    </cfRule>
  </conditionalFormatting>
  <conditionalFormatting sqref="J84:M87 L11:M76">
    <cfRule type="colorScale" priority="8">
      <colorScale>
        <cfvo type="num" val="$J$87"/>
        <cfvo type="num" val="$M$91"/>
        <cfvo type="num" val="$M$84"/>
        <color rgb="FF00B050"/>
        <color rgb="FFFFEB84"/>
        <color rgb="FFFF0000"/>
      </colorScale>
    </cfRule>
  </conditionalFormatting>
  <conditionalFormatting sqref="J94:M97 Q11:R76">
    <cfRule type="colorScale" priority="9">
      <colorScale>
        <cfvo type="num" val="$J$97"/>
        <cfvo type="num" val="$M$101"/>
        <cfvo type="num" val="$M$94"/>
        <color rgb="FF00B050"/>
        <color rgb="FFFFEB84"/>
        <color rgb="FFFF0000"/>
      </colorScale>
    </cfRule>
  </conditionalFormatting>
  <conditionalFormatting sqref="L11:M76 Q11:R76">
    <cfRule type="cellIs" dxfId="200" priority="7" operator="equal">
      <formula>0</formula>
    </cfRule>
  </conditionalFormatting>
  <dataValidations count="1">
    <dataValidation type="list" allowBlank="1" showInputMessage="1" showErrorMessage="1" sqref="AC11:AC76" xr:uid="{67731D8C-B815-4EF5-8C76-C239664BABA7}">
      <formula1>"ON,OFF"</formula1>
    </dataValidation>
  </dataValidations>
  <pageMargins left="0.7" right="0.7" top="0.78740157499999996" bottom="0.78740157499999996" header="0.3" footer="0.3"/>
  <pageSetup paperSize="9" scale="1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D7A7C139-78BA-4014-BF29-BDA51537BD59}">
            <x14:iconSet iconSet="5Arrows" showValue="0" custom="1">
              <x14:cfvo type="percent">
                <xm:f>0</xm:f>
              </x14:cfvo>
              <x14:cfvo type="num">
                <xm:f>2</xm:f>
              </x14:cfvo>
              <x14:cfvo type="num">
                <xm:f>3</xm:f>
              </x14:cfvo>
              <x14:cfvo type="num">
                <xm:f>4</xm:f>
              </x14:cfvo>
              <x14:cfvo type="num">
                <xm:f>5</xm:f>
              </x14:cfvo>
              <x14:cfIcon iconSet="3Arrows" iconId="2"/>
              <x14:cfIcon iconSet="4Arrows" iconId="2"/>
              <x14:cfIcon iconSet="3Arrows" iconId="1"/>
              <x14:cfIcon iconSet="4Arrows" iconId="1"/>
              <x14:cfIcon iconSet="3Arrows" iconId="0"/>
            </x14:iconSet>
          </x14:cfRule>
          <xm:sqref>N11:N76 S11:S76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5"/>
  <sheetViews>
    <sheetView showGridLines="0" zoomScaleNormal="100" workbookViewId="0">
      <selection activeCell="C5" sqref="C5:G5"/>
    </sheetView>
  </sheetViews>
  <sheetFormatPr baseColWidth="10" defaultColWidth="11.46484375" defaultRowHeight="14.25" x14ac:dyDescent="0.45"/>
  <cols>
    <col min="1" max="1" width="5.46484375" style="64" customWidth="1"/>
    <col min="2" max="2" width="33.6640625" customWidth="1"/>
    <col min="3" max="6" width="18.53125" customWidth="1"/>
    <col min="7" max="7" width="36.53125" customWidth="1"/>
    <col min="8" max="8" width="28.86328125" customWidth="1"/>
    <col min="9" max="9" width="6.46484375" customWidth="1"/>
    <col min="10" max="10" width="11.6640625" customWidth="1"/>
    <col min="11" max="11" width="6.1328125" customWidth="1"/>
    <col min="12" max="12" width="7.86328125" customWidth="1"/>
    <col min="13" max="13" width="2.1328125" customWidth="1"/>
    <col min="14" max="15" width="2.46484375" customWidth="1"/>
    <col min="16" max="16" width="52.46484375" customWidth="1"/>
    <col min="17" max="17" width="3.53125" customWidth="1"/>
    <col min="18" max="18" width="15.86328125" customWidth="1"/>
    <col min="19" max="19" width="3.86328125" customWidth="1"/>
    <col min="20" max="20" width="14.19921875" customWidth="1"/>
  </cols>
  <sheetData>
    <row r="1" spans="1:16" ht="23.25" x14ac:dyDescent="0.45">
      <c r="A1" s="318" t="s">
        <v>1508</v>
      </c>
      <c r="B1" s="318"/>
      <c r="C1" s="318"/>
      <c r="D1" s="318"/>
      <c r="E1" s="318"/>
      <c r="F1" s="318"/>
      <c r="G1" s="318"/>
      <c r="H1" s="242"/>
      <c r="I1" s="242"/>
      <c r="J1" s="242"/>
      <c r="K1" s="242"/>
      <c r="L1" s="242"/>
    </row>
    <row r="2" spans="1:16" ht="28.5" customHeight="1" x14ac:dyDescent="0.45">
      <c r="A2" s="311" t="s">
        <v>2021</v>
      </c>
      <c r="B2" s="311"/>
      <c r="C2" s="47"/>
      <c r="D2" s="47"/>
      <c r="F2" s="332" t="s">
        <v>1466</v>
      </c>
      <c r="G2" s="332"/>
      <c r="H2" s="203"/>
      <c r="I2" s="203"/>
      <c r="J2" s="203"/>
      <c r="K2" s="203"/>
      <c r="L2" s="203"/>
      <c r="N2" s="327"/>
      <c r="O2" s="327"/>
      <c r="P2" s="327"/>
    </row>
    <row r="3" spans="1:16" x14ac:dyDescent="0.45">
      <c r="B3" s="7"/>
      <c r="C3" s="7"/>
      <c r="D3" s="7"/>
      <c r="G3" s="3"/>
      <c r="H3" s="3"/>
      <c r="I3" s="3"/>
      <c r="J3" s="3"/>
      <c r="K3" s="3"/>
      <c r="L3" s="3"/>
    </row>
    <row r="4" spans="1:16" x14ac:dyDescent="0.45">
      <c r="B4" s="7"/>
      <c r="C4" s="7"/>
      <c r="D4" s="7"/>
      <c r="G4" s="3"/>
      <c r="H4" s="3"/>
      <c r="I4" s="3"/>
      <c r="J4" s="3"/>
      <c r="K4" s="3"/>
      <c r="L4" s="3"/>
    </row>
    <row r="5" spans="1:16" x14ac:dyDescent="0.45">
      <c r="B5" s="5" t="s">
        <v>20</v>
      </c>
      <c r="C5" s="322" t="s">
        <v>1437</v>
      </c>
      <c r="D5" s="322"/>
      <c r="E5" s="322"/>
      <c r="F5" s="322"/>
      <c r="G5" s="322"/>
      <c r="H5" s="3"/>
      <c r="I5" s="3"/>
      <c r="J5" s="3"/>
      <c r="K5" s="3"/>
      <c r="L5" s="3"/>
    </row>
    <row r="6" spans="1:16" ht="22.5" customHeight="1" x14ac:dyDescent="0.45">
      <c r="B6" s="5" t="s">
        <v>21</v>
      </c>
      <c r="C6" s="328" t="s">
        <v>1438</v>
      </c>
      <c r="D6" s="328"/>
      <c r="E6" s="328"/>
      <c r="F6" s="328"/>
      <c r="G6" s="328"/>
      <c r="H6" s="3"/>
      <c r="I6" s="3"/>
      <c r="J6" s="3"/>
      <c r="K6" s="3"/>
      <c r="L6" s="3"/>
      <c r="N6" s="327" t="s">
        <v>22</v>
      </c>
      <c r="O6" s="327"/>
      <c r="P6" s="327"/>
    </row>
    <row r="7" spans="1:16" ht="14.55" customHeight="1" x14ac:dyDescent="0.45">
      <c r="B7" s="5" t="s">
        <v>23</v>
      </c>
      <c r="C7" s="322" t="s">
        <v>1436</v>
      </c>
      <c r="D7" s="322"/>
      <c r="E7" s="322"/>
      <c r="F7" s="322"/>
      <c r="G7" s="322"/>
      <c r="H7" s="3"/>
      <c r="I7" s="3"/>
      <c r="J7" s="3"/>
      <c r="K7" s="3"/>
      <c r="L7" s="3"/>
    </row>
    <row r="8" spans="1:16" ht="14.55" customHeight="1" x14ac:dyDescent="0.45">
      <c r="B8" s="5" t="s">
        <v>25</v>
      </c>
      <c r="C8" s="322" t="s">
        <v>1895</v>
      </c>
      <c r="D8" s="322"/>
      <c r="E8" s="322"/>
      <c r="F8" s="322"/>
      <c r="G8" s="322"/>
      <c r="H8" s="3"/>
      <c r="I8" s="3"/>
      <c r="J8" s="3"/>
      <c r="K8" s="3"/>
      <c r="L8" s="3"/>
      <c r="N8" s="19"/>
      <c r="P8" s="12" t="s">
        <v>26</v>
      </c>
    </row>
    <row r="9" spans="1:16" ht="14.55" customHeight="1" x14ac:dyDescent="0.45">
      <c r="B9" s="5" t="s">
        <v>27</v>
      </c>
      <c r="C9" s="322" t="s">
        <v>1896</v>
      </c>
      <c r="D9" s="322"/>
      <c r="E9" s="322"/>
      <c r="F9" s="322"/>
      <c r="G9" s="322"/>
      <c r="H9" s="3"/>
      <c r="I9" s="3"/>
      <c r="J9" s="3"/>
      <c r="K9" s="3"/>
      <c r="L9" s="3"/>
      <c r="N9" s="21"/>
      <c r="P9" t="s">
        <v>28</v>
      </c>
    </row>
    <row r="10" spans="1:16" ht="14.55" customHeight="1" x14ac:dyDescent="0.45">
      <c r="B10" s="5" t="s">
        <v>29</v>
      </c>
      <c r="C10" s="322" t="s">
        <v>1897</v>
      </c>
      <c r="D10" s="322"/>
      <c r="E10" s="322"/>
      <c r="F10" s="322"/>
      <c r="G10" s="322"/>
      <c r="H10" s="3"/>
      <c r="I10" s="3"/>
      <c r="J10" s="3"/>
      <c r="K10" s="3"/>
      <c r="L10" s="3"/>
      <c r="N10" s="20"/>
      <c r="P10" t="s">
        <v>30</v>
      </c>
    </row>
    <row r="11" spans="1:16" ht="14.55" customHeight="1" x14ac:dyDescent="0.45">
      <c r="B11" s="5" t="s">
        <v>31</v>
      </c>
      <c r="C11" s="322" t="s">
        <v>1898</v>
      </c>
      <c r="D11" s="322"/>
      <c r="E11" s="322"/>
      <c r="F11" s="322"/>
      <c r="G11" s="322"/>
      <c r="H11" s="3"/>
      <c r="I11" s="3"/>
      <c r="J11" s="3"/>
      <c r="K11" s="3"/>
      <c r="L11" s="3"/>
      <c r="N11" s="22"/>
      <c r="P11" t="s">
        <v>32</v>
      </c>
    </row>
    <row r="12" spans="1:16" ht="14.55" customHeight="1" x14ac:dyDescent="0.45">
      <c r="B12" s="5" t="s">
        <v>33</v>
      </c>
      <c r="C12" s="322" t="s">
        <v>1899</v>
      </c>
      <c r="D12" s="322"/>
      <c r="E12" s="322"/>
      <c r="F12" s="322"/>
      <c r="G12" s="322"/>
      <c r="H12" s="3"/>
      <c r="I12" s="3"/>
      <c r="J12" s="3"/>
      <c r="K12" s="3"/>
      <c r="L12" s="3"/>
      <c r="N12" s="24"/>
      <c r="P12" t="s">
        <v>34</v>
      </c>
    </row>
    <row r="13" spans="1:16" ht="14.55" customHeight="1" x14ac:dyDescent="0.45">
      <c r="B13" s="5" t="s">
        <v>35</v>
      </c>
      <c r="C13" s="322" t="s">
        <v>1900</v>
      </c>
      <c r="D13" s="322"/>
      <c r="E13" s="322"/>
      <c r="F13" s="322"/>
      <c r="G13" s="322"/>
      <c r="H13" s="3"/>
      <c r="I13" s="3"/>
      <c r="J13" s="3"/>
      <c r="K13" s="3"/>
      <c r="L13" s="3"/>
    </row>
    <row r="14" spans="1:16" ht="14.55" customHeight="1" x14ac:dyDescent="0.45">
      <c r="B14" s="13"/>
      <c r="C14" s="13"/>
      <c r="D14" s="13"/>
      <c r="E14" s="13"/>
      <c r="F14" s="13"/>
      <c r="G14" s="13"/>
      <c r="H14" s="3"/>
      <c r="I14" s="3"/>
      <c r="J14" s="3"/>
      <c r="K14" s="3"/>
      <c r="L14" s="3"/>
    </row>
    <row r="15" spans="1:16" ht="14.55" customHeight="1" x14ac:dyDescent="0.45">
      <c r="B15" s="5" t="s">
        <v>36</v>
      </c>
      <c r="C15" s="329">
        <v>44868</v>
      </c>
      <c r="D15" s="329"/>
      <c r="E15" s="329"/>
      <c r="F15" s="329"/>
      <c r="G15" s="329"/>
      <c r="H15" s="3"/>
      <c r="I15" s="3"/>
      <c r="J15" s="3"/>
      <c r="K15" s="3"/>
      <c r="L15" s="3"/>
    </row>
    <row r="16" spans="1:16" ht="14.55" customHeight="1" x14ac:dyDescent="0.45">
      <c r="B16" s="13"/>
      <c r="C16" s="13"/>
      <c r="D16" s="13"/>
      <c r="E16" s="13"/>
      <c r="G16" s="3"/>
      <c r="H16" s="3"/>
      <c r="I16" s="3"/>
      <c r="J16" s="3"/>
      <c r="K16" s="3"/>
      <c r="L16" s="3"/>
    </row>
    <row r="17" spans="1:20" ht="99.6" customHeight="1" x14ac:dyDescent="0.45">
      <c r="B17" s="330" t="s">
        <v>1902</v>
      </c>
      <c r="C17" s="330"/>
      <c r="D17" s="330"/>
      <c r="E17" s="330"/>
      <c r="F17" s="330"/>
      <c r="G17" s="330"/>
      <c r="H17" s="58"/>
      <c r="I17" s="58"/>
      <c r="J17" s="58"/>
      <c r="K17" s="58"/>
      <c r="L17" s="58"/>
      <c r="T17" s="354" t="s">
        <v>1472</v>
      </c>
    </row>
    <row r="18" spans="1:20" ht="14.55" customHeight="1" x14ac:dyDescent="0.45">
      <c r="K18" s="250" t="s">
        <v>1947</v>
      </c>
      <c r="R18" s="354" t="s">
        <v>1201</v>
      </c>
      <c r="T18" s="354"/>
    </row>
    <row r="19" spans="1:20" ht="16.5" customHeight="1" x14ac:dyDescent="0.45">
      <c r="A19" s="65"/>
      <c r="B19" s="4" t="s">
        <v>38</v>
      </c>
      <c r="C19" s="1"/>
      <c r="D19" s="1"/>
      <c r="E19" s="1"/>
      <c r="F19" s="1"/>
      <c r="G19" s="2"/>
      <c r="H19" s="245" t="s">
        <v>1944</v>
      </c>
      <c r="I19" s="245" t="s">
        <v>539</v>
      </c>
      <c r="J19" s="245" t="s">
        <v>1945</v>
      </c>
      <c r="K19" s="245" t="s">
        <v>1063</v>
      </c>
      <c r="L19" s="245" t="s">
        <v>1946</v>
      </c>
      <c r="P19" s="15" t="s">
        <v>39</v>
      </c>
      <c r="R19" s="354"/>
      <c r="T19" s="354"/>
    </row>
    <row r="20" spans="1:20" ht="66.75" customHeight="1" x14ac:dyDescent="0.45">
      <c r="A20" s="66" t="s">
        <v>40</v>
      </c>
      <c r="B20" s="254" t="s">
        <v>41</v>
      </c>
      <c r="C20" s="331" t="s">
        <v>1903</v>
      </c>
      <c r="D20" s="331"/>
      <c r="E20" s="331"/>
      <c r="F20" s="331"/>
      <c r="G20" s="331"/>
      <c r="H20" s="246" t="s">
        <v>1942</v>
      </c>
      <c r="I20" s="247" t="s">
        <v>1943</v>
      </c>
      <c r="J20" s="248">
        <v>44562</v>
      </c>
      <c r="K20" s="249">
        <v>1</v>
      </c>
      <c r="L20" s="249" t="s">
        <v>1607</v>
      </c>
      <c r="N20" s="19"/>
      <c r="P20" s="16" t="s">
        <v>42</v>
      </c>
      <c r="Q20" s="6"/>
      <c r="R20" s="186" t="s">
        <v>1208</v>
      </c>
      <c r="T20" s="187"/>
    </row>
    <row r="21" spans="1:20" ht="67.05" customHeight="1" x14ac:dyDescent="0.45">
      <c r="A21" s="66" t="s">
        <v>43</v>
      </c>
      <c r="B21" s="254" t="s">
        <v>44</v>
      </c>
      <c r="C21" s="321" t="s">
        <v>1497</v>
      </c>
      <c r="D21" s="321"/>
      <c r="E21" s="321"/>
      <c r="F21" s="321"/>
      <c r="G21" s="321"/>
      <c r="H21" s="246"/>
      <c r="I21" s="247"/>
      <c r="J21" s="248"/>
      <c r="K21" s="249">
        <v>1</v>
      </c>
      <c r="L21" s="249" t="s">
        <v>1607</v>
      </c>
      <c r="N21" s="19"/>
      <c r="P21" s="17" t="s">
        <v>45</v>
      </c>
      <c r="Q21" s="6"/>
      <c r="R21" s="186" t="s">
        <v>1208</v>
      </c>
      <c r="T21" s="187"/>
    </row>
    <row r="22" spans="1:20" ht="92.25" customHeight="1" x14ac:dyDescent="0.45">
      <c r="A22" s="66" t="s">
        <v>46</v>
      </c>
      <c r="B22" s="254" t="s">
        <v>47</v>
      </c>
      <c r="C22" s="321" t="s">
        <v>1904</v>
      </c>
      <c r="D22" s="321"/>
      <c r="E22" s="321"/>
      <c r="F22" s="321"/>
      <c r="G22" s="321"/>
      <c r="H22" s="246"/>
      <c r="I22" s="247"/>
      <c r="J22" s="248"/>
      <c r="K22" s="249">
        <v>1</v>
      </c>
      <c r="L22" s="249" t="s">
        <v>1607</v>
      </c>
      <c r="N22" s="19"/>
      <c r="P22" s="17" t="s">
        <v>48</v>
      </c>
      <c r="Q22" s="6"/>
      <c r="R22" s="186" t="s">
        <v>1207</v>
      </c>
      <c r="T22" s="187"/>
    </row>
    <row r="23" spans="1:20" ht="40.049999999999997" customHeight="1" x14ac:dyDescent="0.45">
      <c r="A23" s="66" t="s">
        <v>49</v>
      </c>
      <c r="B23" s="254" t="s">
        <v>1496</v>
      </c>
      <c r="C23" s="321" t="s">
        <v>1905</v>
      </c>
      <c r="D23" s="321"/>
      <c r="E23" s="321"/>
      <c r="F23" s="321"/>
      <c r="G23" s="321"/>
      <c r="H23" s="246"/>
      <c r="I23" s="247"/>
      <c r="J23" s="248"/>
      <c r="K23" s="249">
        <v>1</v>
      </c>
      <c r="L23" s="249" t="s">
        <v>1607</v>
      </c>
      <c r="N23" s="19"/>
      <c r="P23" s="17" t="s">
        <v>50</v>
      </c>
      <c r="Q23" s="6"/>
      <c r="R23" s="186" t="s">
        <v>1208</v>
      </c>
      <c r="T23" s="187"/>
    </row>
    <row r="24" spans="1:20" ht="195.6" customHeight="1" x14ac:dyDescent="0.45">
      <c r="A24" s="66" t="s">
        <v>51</v>
      </c>
      <c r="B24" s="254" t="s">
        <v>52</v>
      </c>
      <c r="C24" s="324" t="s">
        <v>1906</v>
      </c>
      <c r="D24" s="321"/>
      <c r="E24" s="321"/>
      <c r="F24" s="321"/>
      <c r="G24" s="321"/>
      <c r="H24" s="246"/>
      <c r="I24" s="247"/>
      <c r="J24" s="248"/>
      <c r="K24" s="249">
        <v>1</v>
      </c>
      <c r="L24" s="249" t="s">
        <v>1607</v>
      </c>
      <c r="N24" s="20"/>
      <c r="P24" s="17" t="s">
        <v>1907</v>
      </c>
      <c r="Q24" s="6"/>
      <c r="R24" s="186"/>
      <c r="T24" s="187" t="s">
        <v>1473</v>
      </c>
    </row>
    <row r="25" spans="1:20" ht="80.25" customHeight="1" x14ac:dyDescent="0.45">
      <c r="A25" s="66" t="s">
        <v>53</v>
      </c>
      <c r="B25" s="254" t="s">
        <v>54</v>
      </c>
      <c r="C25" s="324" t="s">
        <v>1908</v>
      </c>
      <c r="D25" s="321"/>
      <c r="E25" s="321"/>
      <c r="F25" s="321"/>
      <c r="G25" s="321"/>
      <c r="H25" s="246"/>
      <c r="I25" s="247"/>
      <c r="J25" s="248"/>
      <c r="K25" s="249">
        <v>1</v>
      </c>
      <c r="L25" s="249" t="s">
        <v>1607</v>
      </c>
      <c r="N25" s="20"/>
      <c r="P25" s="17" t="s">
        <v>55</v>
      </c>
      <c r="Q25" s="6"/>
      <c r="R25" s="186"/>
      <c r="T25" s="187"/>
    </row>
    <row r="26" spans="1:20" ht="152.1" customHeight="1" x14ac:dyDescent="0.45">
      <c r="A26" s="66" t="s">
        <v>56</v>
      </c>
      <c r="B26" s="254" t="s">
        <v>57</v>
      </c>
      <c r="C26" s="321" t="s">
        <v>1909</v>
      </c>
      <c r="D26" s="321"/>
      <c r="E26" s="321"/>
      <c r="F26" s="321"/>
      <c r="G26" s="321"/>
      <c r="H26" s="246"/>
      <c r="I26" s="247"/>
      <c r="J26" s="248"/>
      <c r="K26" s="249">
        <v>1</v>
      </c>
      <c r="L26" s="249" t="s">
        <v>1607</v>
      </c>
      <c r="N26" s="19"/>
      <c r="P26" s="17" t="s">
        <v>58</v>
      </c>
      <c r="Q26" s="6"/>
      <c r="R26" s="186"/>
      <c r="T26" s="187"/>
    </row>
    <row r="27" spans="1:20" ht="124.5" customHeight="1" x14ac:dyDescent="0.45">
      <c r="A27" s="66" t="s">
        <v>60</v>
      </c>
      <c r="B27" s="254" t="s">
        <v>1367</v>
      </c>
      <c r="C27" s="321" t="s">
        <v>1910</v>
      </c>
      <c r="D27" s="321"/>
      <c r="E27" s="321"/>
      <c r="F27" s="321"/>
      <c r="G27" s="321"/>
      <c r="H27" s="246"/>
      <c r="I27" s="247"/>
      <c r="J27" s="248"/>
      <c r="K27" s="249">
        <v>1</v>
      </c>
      <c r="L27" s="249" t="s">
        <v>1607</v>
      </c>
      <c r="N27" s="19"/>
      <c r="P27" s="18" t="s">
        <v>61</v>
      </c>
      <c r="Q27" s="6"/>
      <c r="R27" s="186"/>
      <c r="T27" s="187"/>
    </row>
    <row r="28" spans="1:20" ht="56.25" customHeight="1" x14ac:dyDescent="0.45">
      <c r="A28" s="66" t="s">
        <v>63</v>
      </c>
      <c r="B28" s="254" t="s">
        <v>64</v>
      </c>
      <c r="C28" s="325" t="s">
        <v>1911</v>
      </c>
      <c r="D28" s="325"/>
      <c r="E28" s="325"/>
      <c r="F28" s="325"/>
      <c r="G28" s="325"/>
      <c r="H28" s="246"/>
      <c r="I28" s="247"/>
      <c r="J28" s="248"/>
      <c r="K28" s="249">
        <v>1</v>
      </c>
      <c r="L28" s="249" t="s">
        <v>1607</v>
      </c>
      <c r="N28" s="19"/>
      <c r="P28" s="17" t="s">
        <v>65</v>
      </c>
      <c r="Q28" s="6"/>
      <c r="R28" s="186"/>
      <c r="T28" s="187"/>
    </row>
    <row r="29" spans="1:20" ht="81.599999999999994" customHeight="1" x14ac:dyDescent="0.45">
      <c r="A29" s="66" t="s">
        <v>1629</v>
      </c>
      <c r="B29" s="254" t="s">
        <v>1631</v>
      </c>
      <c r="C29" s="326" t="s">
        <v>1912</v>
      </c>
      <c r="D29" s="326"/>
      <c r="E29" s="326"/>
      <c r="F29" s="326"/>
      <c r="G29" s="326"/>
      <c r="H29" s="246"/>
      <c r="I29" s="247"/>
      <c r="J29" s="248"/>
      <c r="K29" s="249">
        <v>1</v>
      </c>
      <c r="L29" s="249" t="s">
        <v>1607</v>
      </c>
      <c r="N29" s="19"/>
      <c r="P29" s="17" t="s">
        <v>1630</v>
      </c>
      <c r="Q29" s="6"/>
      <c r="R29" s="186"/>
      <c r="T29" s="187"/>
    </row>
    <row r="30" spans="1:20" x14ac:dyDescent="0.45">
      <c r="B30" s="138"/>
      <c r="C30" s="138"/>
      <c r="D30" s="138"/>
      <c r="E30" s="138"/>
      <c r="F30" s="138"/>
      <c r="G30" s="138"/>
      <c r="P30" s="14"/>
      <c r="R30" s="186"/>
      <c r="T30" s="187"/>
    </row>
    <row r="31" spans="1:20" x14ac:dyDescent="0.45">
      <c r="A31" s="66"/>
      <c r="B31" s="255" t="s">
        <v>66</v>
      </c>
      <c r="C31" s="256"/>
      <c r="D31" s="256"/>
      <c r="E31" s="256"/>
      <c r="F31" s="256"/>
      <c r="G31" s="257"/>
      <c r="H31" s="245" t="s">
        <v>1944</v>
      </c>
      <c r="I31" s="245" t="s">
        <v>539</v>
      </c>
      <c r="J31" s="245" t="s">
        <v>1945</v>
      </c>
      <c r="K31" s="245" t="s">
        <v>1063</v>
      </c>
      <c r="L31" s="245" t="s">
        <v>1946</v>
      </c>
      <c r="P31" s="14"/>
      <c r="R31" s="186"/>
      <c r="T31" s="187"/>
    </row>
    <row r="32" spans="1:20" ht="239.55" customHeight="1" x14ac:dyDescent="0.45">
      <c r="A32" s="66" t="s">
        <v>67</v>
      </c>
      <c r="B32" s="323"/>
      <c r="C32" s="323"/>
      <c r="D32" s="323"/>
      <c r="E32" s="323"/>
      <c r="F32" s="323"/>
      <c r="G32" s="323"/>
      <c r="H32" s="246"/>
      <c r="I32" s="247"/>
      <c r="J32" s="248"/>
      <c r="K32" s="249">
        <v>1</v>
      </c>
      <c r="L32" s="249" t="s">
        <v>1607</v>
      </c>
      <c r="N32" s="19"/>
      <c r="P32" s="23" t="s">
        <v>68</v>
      </c>
      <c r="R32" s="186"/>
      <c r="T32" s="187"/>
    </row>
    <row r="33" spans="1:20" ht="13.05" customHeight="1" x14ac:dyDescent="0.45">
      <c r="B33" s="337"/>
      <c r="C33" s="337"/>
      <c r="D33" s="337"/>
      <c r="E33" s="337"/>
      <c r="F33" s="337"/>
      <c r="G33" s="337"/>
      <c r="H33" s="243"/>
      <c r="I33" s="243"/>
      <c r="J33" s="243"/>
      <c r="K33" s="243"/>
      <c r="L33" s="243"/>
      <c r="R33" s="186"/>
      <c r="T33" s="187"/>
    </row>
    <row r="34" spans="1:20" x14ac:dyDescent="0.45">
      <c r="A34" s="66"/>
      <c r="B34" s="255" t="s">
        <v>69</v>
      </c>
      <c r="C34" s="256"/>
      <c r="D34" s="256"/>
      <c r="E34" s="256"/>
      <c r="F34" s="256"/>
      <c r="G34" s="257"/>
      <c r="H34" s="245" t="s">
        <v>1944</v>
      </c>
      <c r="I34" s="245" t="s">
        <v>539</v>
      </c>
      <c r="J34" s="245" t="s">
        <v>1945</v>
      </c>
      <c r="K34" s="245" t="s">
        <v>1063</v>
      </c>
      <c r="L34" s="245" t="s">
        <v>1946</v>
      </c>
      <c r="P34" s="15" t="s">
        <v>39</v>
      </c>
      <c r="R34" s="186"/>
      <c r="T34" s="187"/>
    </row>
    <row r="35" spans="1:20" ht="120" customHeight="1" x14ac:dyDescent="0.45">
      <c r="A35" s="66" t="s">
        <v>70</v>
      </c>
      <c r="B35" s="254" t="s">
        <v>1445</v>
      </c>
      <c r="C35" s="326" t="s">
        <v>1913</v>
      </c>
      <c r="D35" s="326"/>
      <c r="E35" s="326"/>
      <c r="F35" s="326"/>
      <c r="G35" s="326"/>
      <c r="H35" s="246"/>
      <c r="I35" s="247"/>
      <c r="J35" s="248"/>
      <c r="K35" s="249">
        <v>1</v>
      </c>
      <c r="L35" s="249" t="s">
        <v>1607</v>
      </c>
      <c r="N35" s="22"/>
      <c r="P35" s="16" t="s">
        <v>1446</v>
      </c>
      <c r="Q35" s="6"/>
      <c r="R35" s="186" t="s">
        <v>1208</v>
      </c>
      <c r="T35" s="187"/>
    </row>
    <row r="36" spans="1:20" ht="23.55" customHeight="1" x14ac:dyDescent="0.45">
      <c r="A36" s="66" t="s">
        <v>71</v>
      </c>
      <c r="B36" s="338" t="s">
        <v>1306</v>
      </c>
      <c r="C36" s="258" t="s">
        <v>1308</v>
      </c>
      <c r="D36" s="339" t="s">
        <v>1310</v>
      </c>
      <c r="E36" s="340"/>
      <c r="F36" s="339" t="s">
        <v>1307</v>
      </c>
      <c r="G36" s="340"/>
      <c r="H36" s="244"/>
      <c r="I36" s="244"/>
      <c r="J36" s="244"/>
      <c r="K36" s="244"/>
      <c r="L36" s="244"/>
      <c r="N36" s="22"/>
      <c r="P36" s="335" t="s">
        <v>1309</v>
      </c>
      <c r="Q36" s="6"/>
      <c r="R36" s="186" t="s">
        <v>1208</v>
      </c>
      <c r="T36" s="187"/>
    </row>
    <row r="37" spans="1:20" ht="45.6" customHeight="1" x14ac:dyDescent="0.45">
      <c r="A37" s="66"/>
      <c r="B37" s="338"/>
      <c r="C37" s="259" t="s">
        <v>1427</v>
      </c>
      <c r="D37" s="333" t="s">
        <v>1915</v>
      </c>
      <c r="E37" s="334"/>
      <c r="F37" s="333" t="s">
        <v>1431</v>
      </c>
      <c r="G37" s="321"/>
      <c r="H37" s="246"/>
      <c r="I37" s="247"/>
      <c r="J37" s="248"/>
      <c r="K37" s="249">
        <v>1</v>
      </c>
      <c r="L37" s="249" t="s">
        <v>1607</v>
      </c>
      <c r="N37" s="22"/>
      <c r="P37" s="336"/>
      <c r="Q37" s="6"/>
      <c r="R37" s="186"/>
      <c r="T37" s="187"/>
    </row>
    <row r="38" spans="1:20" ht="16.05" customHeight="1" x14ac:dyDescent="0.45">
      <c r="A38" s="66"/>
      <c r="B38" s="254"/>
      <c r="C38" s="259" t="s">
        <v>1427</v>
      </c>
      <c r="D38" s="333" t="s">
        <v>1433</v>
      </c>
      <c r="E38" s="334"/>
      <c r="F38" s="333" t="s">
        <v>1916</v>
      </c>
      <c r="G38" s="321"/>
      <c r="H38" s="246"/>
      <c r="I38" s="251"/>
      <c r="J38" s="251"/>
      <c r="K38" s="251"/>
      <c r="L38" s="249" t="s">
        <v>1607</v>
      </c>
      <c r="N38" s="22"/>
      <c r="P38" s="336"/>
      <c r="Q38" s="6"/>
      <c r="R38" s="186"/>
      <c r="T38" s="187"/>
    </row>
    <row r="39" spans="1:20" ht="14.1" customHeight="1" x14ac:dyDescent="0.45">
      <c r="A39" s="66"/>
      <c r="B39" s="254"/>
      <c r="C39" s="259" t="s">
        <v>1427</v>
      </c>
      <c r="D39" s="333" t="s">
        <v>1914</v>
      </c>
      <c r="E39" s="334"/>
      <c r="F39" s="333" t="s">
        <v>1917</v>
      </c>
      <c r="G39" s="321"/>
      <c r="H39" s="246"/>
      <c r="I39" s="251"/>
      <c r="J39" s="251"/>
      <c r="K39" s="251"/>
      <c r="L39" s="249" t="s">
        <v>1607</v>
      </c>
      <c r="N39" s="22"/>
      <c r="P39" s="336"/>
      <c r="Q39" s="6"/>
      <c r="R39" s="186"/>
      <c r="T39" s="187"/>
    </row>
    <row r="40" spans="1:20" ht="32.1" customHeight="1" x14ac:dyDescent="0.45">
      <c r="A40" s="66"/>
      <c r="B40" s="254"/>
      <c r="C40" s="259" t="s">
        <v>1428</v>
      </c>
      <c r="D40" s="333" t="s">
        <v>1435</v>
      </c>
      <c r="E40" s="334"/>
      <c r="F40" s="333" t="s">
        <v>1432</v>
      </c>
      <c r="G40" s="321"/>
      <c r="H40" s="246"/>
      <c r="I40" s="251"/>
      <c r="J40" s="251"/>
      <c r="K40" s="251"/>
      <c r="L40" s="249" t="s">
        <v>1607</v>
      </c>
      <c r="N40" s="22"/>
      <c r="P40" s="336"/>
      <c r="Q40" s="6"/>
      <c r="R40" s="186"/>
      <c r="T40" s="187"/>
    </row>
    <row r="41" spans="1:20" ht="29.55" customHeight="1" x14ac:dyDescent="0.45">
      <c r="A41" s="66"/>
      <c r="B41" s="254"/>
      <c r="C41" s="259" t="s">
        <v>1921</v>
      </c>
      <c r="D41" s="333" t="s">
        <v>1918</v>
      </c>
      <c r="E41" s="334"/>
      <c r="F41" s="333" t="s">
        <v>1431</v>
      </c>
      <c r="G41" s="321"/>
      <c r="H41" s="246"/>
      <c r="I41" s="251"/>
      <c r="J41" s="251"/>
      <c r="K41" s="251"/>
      <c r="L41" s="249" t="s">
        <v>1607</v>
      </c>
      <c r="N41" s="22"/>
      <c r="P41" s="336"/>
      <c r="Q41" s="6"/>
      <c r="R41" s="186"/>
      <c r="T41" s="187"/>
    </row>
    <row r="42" spans="1:20" ht="30" customHeight="1" x14ac:dyDescent="0.45">
      <c r="A42" s="66"/>
      <c r="B42" s="254"/>
      <c r="C42" s="259" t="s">
        <v>1429</v>
      </c>
      <c r="D42" s="333" t="s">
        <v>1434</v>
      </c>
      <c r="E42" s="334"/>
      <c r="F42" s="333" t="s">
        <v>1430</v>
      </c>
      <c r="G42" s="334"/>
      <c r="H42" s="246"/>
      <c r="I42" s="251"/>
      <c r="J42" s="251"/>
      <c r="K42" s="251"/>
      <c r="L42" s="249" t="s">
        <v>1607</v>
      </c>
      <c r="N42" s="22"/>
      <c r="P42" s="336"/>
      <c r="Q42" s="6"/>
      <c r="R42" s="186"/>
      <c r="T42" s="187"/>
    </row>
    <row r="43" spans="1:20" x14ac:dyDescent="0.45">
      <c r="A43" s="66"/>
      <c r="B43" s="254"/>
      <c r="C43" s="259"/>
      <c r="D43" s="260"/>
      <c r="E43" s="259"/>
      <c r="F43" s="260"/>
      <c r="G43" s="261"/>
      <c r="H43" s="246"/>
      <c r="I43" s="251"/>
      <c r="J43" s="251"/>
      <c r="K43" s="251"/>
      <c r="L43" s="249" t="s">
        <v>1607</v>
      </c>
      <c r="N43" s="22"/>
      <c r="P43" s="336"/>
      <c r="Q43" s="6"/>
      <c r="R43" s="186"/>
      <c r="T43" s="187"/>
    </row>
    <row r="44" spans="1:20" x14ac:dyDescent="0.45">
      <c r="A44" s="66"/>
      <c r="B44" s="254"/>
      <c r="C44" s="262"/>
      <c r="D44" s="263"/>
      <c r="E44" s="262"/>
      <c r="F44" s="263"/>
      <c r="G44" s="264"/>
      <c r="H44" s="246"/>
      <c r="I44" s="252"/>
      <c r="J44" s="252"/>
      <c r="K44" s="252"/>
      <c r="L44" s="249" t="s">
        <v>1607</v>
      </c>
      <c r="N44" s="22"/>
      <c r="P44" s="16"/>
      <c r="Q44" s="6"/>
      <c r="R44" s="186"/>
      <c r="T44" s="187"/>
    </row>
    <row r="45" spans="1:20" ht="93" customHeight="1" x14ac:dyDescent="0.45">
      <c r="A45" s="66" t="s">
        <v>72</v>
      </c>
      <c r="B45" s="254" t="s">
        <v>73</v>
      </c>
      <c r="C45" s="334" t="s">
        <v>1919</v>
      </c>
      <c r="D45" s="341"/>
      <c r="E45" s="341"/>
      <c r="F45" s="341"/>
      <c r="G45" s="333"/>
      <c r="H45" s="246"/>
      <c r="I45" s="247"/>
      <c r="J45" s="248"/>
      <c r="K45" s="249">
        <v>1</v>
      </c>
      <c r="L45" s="249" t="s">
        <v>1607</v>
      </c>
      <c r="N45" s="22"/>
      <c r="P45" s="17" t="s">
        <v>74</v>
      </c>
      <c r="Q45" s="6"/>
      <c r="R45" s="186" t="s">
        <v>1208</v>
      </c>
      <c r="T45" s="187"/>
    </row>
    <row r="46" spans="1:20" ht="34.9" x14ac:dyDescent="0.45">
      <c r="A46" s="66" t="s">
        <v>75</v>
      </c>
      <c r="B46" s="254" t="s">
        <v>76</v>
      </c>
      <c r="C46" s="321" t="s">
        <v>1408</v>
      </c>
      <c r="D46" s="321"/>
      <c r="E46" s="321"/>
      <c r="F46" s="321"/>
      <c r="G46" s="321"/>
      <c r="H46" s="246"/>
      <c r="I46" s="247"/>
      <c r="J46" s="248"/>
      <c r="K46" s="249">
        <v>1</v>
      </c>
      <c r="L46" s="249" t="s">
        <v>1607</v>
      </c>
      <c r="N46" s="22"/>
      <c r="P46" s="17" t="s">
        <v>77</v>
      </c>
      <c r="Q46" s="6"/>
      <c r="R46" s="186"/>
      <c r="T46" s="187"/>
    </row>
    <row r="47" spans="1:20" ht="17.55" customHeight="1" x14ac:dyDescent="0.45">
      <c r="A47" s="66" t="s">
        <v>78</v>
      </c>
      <c r="B47" s="254" t="s">
        <v>79</v>
      </c>
      <c r="C47" s="342" t="s">
        <v>1311</v>
      </c>
      <c r="D47" s="343"/>
      <c r="E47" s="344" t="s">
        <v>80</v>
      </c>
      <c r="F47" s="342"/>
      <c r="G47" s="343"/>
      <c r="H47" s="244"/>
      <c r="I47" s="244"/>
      <c r="J47" s="244"/>
      <c r="K47" s="244"/>
      <c r="L47" s="244"/>
      <c r="N47" s="22"/>
      <c r="P47" s="335" t="s">
        <v>1920</v>
      </c>
      <c r="Q47" s="6"/>
      <c r="R47" s="186" t="s">
        <v>120</v>
      </c>
      <c r="T47" s="187" t="s">
        <v>1217</v>
      </c>
    </row>
    <row r="48" spans="1:20" x14ac:dyDescent="0.45">
      <c r="A48" s="66"/>
      <c r="B48" s="254"/>
      <c r="C48" s="334" t="s">
        <v>1375</v>
      </c>
      <c r="D48" s="341"/>
      <c r="E48" s="333" t="s">
        <v>1426</v>
      </c>
      <c r="F48" s="321"/>
      <c r="G48" s="321"/>
      <c r="H48" s="246"/>
      <c r="I48" s="247"/>
      <c r="J48" s="248"/>
      <c r="K48" s="249">
        <v>1</v>
      </c>
      <c r="L48" s="249" t="s">
        <v>1607</v>
      </c>
      <c r="N48" s="22"/>
      <c r="P48" s="336"/>
      <c r="Q48" s="6"/>
      <c r="R48" s="186"/>
      <c r="T48" s="187"/>
    </row>
    <row r="49" spans="1:20" x14ac:dyDescent="0.45">
      <c r="A49" s="66"/>
      <c r="B49" s="254"/>
      <c r="C49" s="321" t="s">
        <v>1420</v>
      </c>
      <c r="D49" s="334"/>
      <c r="E49" s="333" t="s">
        <v>1425</v>
      </c>
      <c r="F49" s="321"/>
      <c r="G49" s="321"/>
      <c r="H49" s="246"/>
      <c r="I49" s="251"/>
      <c r="J49" s="251"/>
      <c r="K49" s="251"/>
      <c r="L49" s="249" t="s">
        <v>1607</v>
      </c>
      <c r="N49" s="22"/>
      <c r="P49" s="336"/>
      <c r="Q49" s="6"/>
      <c r="R49" s="186"/>
      <c r="T49" s="187"/>
    </row>
    <row r="50" spans="1:20" ht="16.05" customHeight="1" x14ac:dyDescent="0.45">
      <c r="A50" s="66"/>
      <c r="B50" s="254"/>
      <c r="C50" s="321" t="s">
        <v>1421</v>
      </c>
      <c r="D50" s="334"/>
      <c r="E50" s="333" t="s">
        <v>1424</v>
      </c>
      <c r="F50" s="321"/>
      <c r="G50" s="321"/>
      <c r="H50" s="246"/>
      <c r="I50" s="251"/>
      <c r="J50" s="251"/>
      <c r="K50" s="251"/>
      <c r="L50" s="249" t="s">
        <v>1607</v>
      </c>
      <c r="N50" s="22"/>
      <c r="P50" s="336"/>
      <c r="Q50" s="6"/>
      <c r="R50" s="186"/>
      <c r="T50" s="187"/>
    </row>
    <row r="51" spans="1:20" x14ac:dyDescent="0.45">
      <c r="A51" s="66"/>
      <c r="B51" s="254"/>
      <c r="C51" s="321" t="s">
        <v>1422</v>
      </c>
      <c r="D51" s="334"/>
      <c r="E51" s="333" t="s">
        <v>1425</v>
      </c>
      <c r="F51" s="321"/>
      <c r="G51" s="321"/>
      <c r="H51" s="246"/>
      <c r="I51" s="251"/>
      <c r="J51" s="251"/>
      <c r="K51" s="251"/>
      <c r="L51" s="249" t="s">
        <v>1607</v>
      </c>
      <c r="N51" s="22"/>
      <c r="P51" s="336"/>
      <c r="Q51" s="6"/>
      <c r="R51" s="186"/>
      <c r="T51" s="187"/>
    </row>
    <row r="52" spans="1:20" ht="29.55" customHeight="1" x14ac:dyDescent="0.45">
      <c r="A52" s="66"/>
      <c r="B52" s="254"/>
      <c r="C52" s="321" t="s">
        <v>1423</v>
      </c>
      <c r="D52" s="334"/>
      <c r="E52" s="333" t="s">
        <v>1424</v>
      </c>
      <c r="F52" s="321"/>
      <c r="G52" s="321"/>
      <c r="H52" s="246"/>
      <c r="I52" s="251"/>
      <c r="J52" s="251"/>
      <c r="K52" s="251"/>
      <c r="L52" s="249" t="s">
        <v>1607</v>
      </c>
      <c r="N52" s="22"/>
      <c r="P52" s="14"/>
      <c r="Q52" s="6"/>
      <c r="R52" s="186"/>
      <c r="T52" s="187"/>
    </row>
    <row r="53" spans="1:20" x14ac:dyDescent="0.45">
      <c r="A53" s="66"/>
      <c r="B53" s="254"/>
      <c r="C53" s="321"/>
      <c r="D53" s="334"/>
      <c r="E53" s="333"/>
      <c r="F53" s="321"/>
      <c r="G53" s="321"/>
      <c r="H53" s="246"/>
      <c r="I53" s="251"/>
      <c r="J53" s="251"/>
      <c r="K53" s="251"/>
      <c r="L53" s="249" t="s">
        <v>1607</v>
      </c>
      <c r="N53" s="22"/>
      <c r="P53" s="16"/>
      <c r="Q53" s="6"/>
      <c r="R53" s="186"/>
      <c r="T53" s="187"/>
    </row>
    <row r="54" spans="1:20" ht="14.55" customHeight="1" x14ac:dyDescent="0.45">
      <c r="A54" s="66" t="s">
        <v>81</v>
      </c>
      <c r="B54" s="254" t="s">
        <v>82</v>
      </c>
      <c r="C54" s="342" t="s">
        <v>1311</v>
      </c>
      <c r="D54" s="343"/>
      <c r="E54" s="344" t="s">
        <v>83</v>
      </c>
      <c r="F54" s="342"/>
      <c r="G54" s="343"/>
      <c r="H54" s="244"/>
      <c r="I54" s="244"/>
      <c r="J54" s="244"/>
      <c r="K54" s="244"/>
      <c r="L54" s="244"/>
      <c r="N54" s="22"/>
      <c r="P54" s="335" t="s">
        <v>84</v>
      </c>
      <c r="Q54" s="6"/>
      <c r="R54" s="186" t="s">
        <v>1208</v>
      </c>
      <c r="T54" s="187" t="s">
        <v>1474</v>
      </c>
    </row>
    <row r="55" spans="1:20" x14ac:dyDescent="0.45">
      <c r="A55" s="66"/>
      <c r="B55" s="254"/>
      <c r="C55" s="321" t="s">
        <v>1375</v>
      </c>
      <c r="D55" s="334"/>
      <c r="E55" s="333" t="s">
        <v>1416</v>
      </c>
      <c r="F55" s="321"/>
      <c r="G55" s="321"/>
      <c r="H55" s="246"/>
      <c r="I55" s="247"/>
      <c r="J55" s="248"/>
      <c r="K55" s="249">
        <v>1</v>
      </c>
      <c r="L55" s="249" t="s">
        <v>1607</v>
      </c>
      <c r="N55" s="22"/>
      <c r="P55" s="336"/>
      <c r="Q55" s="6"/>
      <c r="R55" s="186"/>
      <c r="T55" s="187"/>
    </row>
    <row r="56" spans="1:20" x14ac:dyDescent="0.45">
      <c r="A56" s="66"/>
      <c r="B56" s="254"/>
      <c r="C56" s="321" t="s">
        <v>1375</v>
      </c>
      <c r="D56" s="334"/>
      <c r="E56" s="333" t="s">
        <v>1415</v>
      </c>
      <c r="F56" s="321"/>
      <c r="G56" s="321"/>
      <c r="H56" s="246"/>
      <c r="I56" s="251"/>
      <c r="J56" s="251"/>
      <c r="K56" s="251"/>
      <c r="L56" s="249" t="s">
        <v>1607</v>
      </c>
      <c r="N56" s="22"/>
      <c r="P56" s="336"/>
      <c r="Q56" s="6"/>
      <c r="R56" s="186"/>
      <c r="T56" s="187"/>
    </row>
    <row r="57" spans="1:20" x14ac:dyDescent="0.45">
      <c r="A57" s="66"/>
      <c r="B57" s="254"/>
      <c r="C57" s="321" t="s">
        <v>1417</v>
      </c>
      <c r="D57" s="334"/>
      <c r="E57" s="333" t="s">
        <v>1414</v>
      </c>
      <c r="F57" s="321"/>
      <c r="G57" s="321"/>
      <c r="H57" s="246"/>
      <c r="I57" s="251"/>
      <c r="J57" s="251"/>
      <c r="K57" s="251"/>
      <c r="L57" s="249" t="s">
        <v>1607</v>
      </c>
      <c r="N57" s="22"/>
      <c r="P57" s="336"/>
      <c r="Q57" s="6"/>
      <c r="R57" s="186"/>
      <c r="T57" s="187"/>
    </row>
    <row r="58" spans="1:20" x14ac:dyDescent="0.45">
      <c r="A58" s="66"/>
      <c r="B58" s="254"/>
      <c r="C58" s="321" t="s">
        <v>1418</v>
      </c>
      <c r="D58" s="334"/>
      <c r="E58" s="333" t="s">
        <v>1413</v>
      </c>
      <c r="F58" s="321"/>
      <c r="G58" s="321"/>
      <c r="H58" s="246"/>
      <c r="I58" s="251"/>
      <c r="J58" s="251"/>
      <c r="K58" s="251"/>
      <c r="L58" s="249" t="s">
        <v>1607</v>
      </c>
      <c r="N58" s="22"/>
      <c r="P58" s="336"/>
      <c r="Q58" s="6"/>
      <c r="R58" s="186"/>
      <c r="T58" s="187"/>
    </row>
    <row r="59" spans="1:20" x14ac:dyDescent="0.45">
      <c r="A59" s="66"/>
      <c r="B59" s="254"/>
      <c r="C59" s="321" t="s">
        <v>1419</v>
      </c>
      <c r="D59" s="334"/>
      <c r="E59" s="333" t="s">
        <v>1412</v>
      </c>
      <c r="F59" s="321"/>
      <c r="G59" s="321"/>
      <c r="H59" s="246"/>
      <c r="I59" s="251"/>
      <c r="J59" s="251"/>
      <c r="K59" s="251"/>
      <c r="L59" s="249" t="s">
        <v>1607</v>
      </c>
      <c r="N59" s="22"/>
      <c r="P59" s="14"/>
      <c r="Q59" s="6"/>
      <c r="R59" s="186"/>
      <c r="T59" s="187"/>
    </row>
    <row r="60" spans="1:20" x14ac:dyDescent="0.45">
      <c r="A60" s="66"/>
      <c r="B60" s="254"/>
      <c r="C60" s="321" t="s">
        <v>1420</v>
      </c>
      <c r="D60" s="334"/>
      <c r="E60" s="333" t="s">
        <v>1411</v>
      </c>
      <c r="F60" s="321"/>
      <c r="G60" s="321"/>
      <c r="H60" s="246"/>
      <c r="I60" s="251"/>
      <c r="J60" s="251"/>
      <c r="K60" s="251"/>
      <c r="L60" s="249" t="s">
        <v>1607</v>
      </c>
      <c r="N60" s="22"/>
      <c r="P60" s="14"/>
      <c r="Q60" s="6"/>
      <c r="R60" s="186"/>
      <c r="T60" s="187"/>
    </row>
    <row r="61" spans="1:20" x14ac:dyDescent="0.45">
      <c r="A61" s="66"/>
      <c r="B61" s="254"/>
      <c r="C61" s="321" t="s">
        <v>1420</v>
      </c>
      <c r="D61" s="334"/>
      <c r="E61" s="333" t="s">
        <v>85</v>
      </c>
      <c r="F61" s="321"/>
      <c r="G61" s="321"/>
      <c r="H61" s="246"/>
      <c r="I61" s="251"/>
      <c r="J61" s="251"/>
      <c r="K61" s="251"/>
      <c r="L61" s="249" t="s">
        <v>1607</v>
      </c>
      <c r="N61" s="22"/>
      <c r="P61" s="14"/>
      <c r="Q61" s="6"/>
      <c r="R61" s="186"/>
      <c r="T61" s="187"/>
    </row>
    <row r="62" spans="1:20" x14ac:dyDescent="0.45">
      <c r="A62" s="66"/>
      <c r="B62" s="254"/>
      <c r="C62" s="321" t="s">
        <v>1409</v>
      </c>
      <c r="D62" s="334"/>
      <c r="E62" s="333" t="s">
        <v>1410</v>
      </c>
      <c r="F62" s="321"/>
      <c r="G62" s="321"/>
      <c r="H62" s="246"/>
      <c r="I62" s="251"/>
      <c r="J62" s="251"/>
      <c r="K62" s="251"/>
      <c r="L62" s="249" t="s">
        <v>1607</v>
      </c>
      <c r="N62" s="22"/>
      <c r="P62" s="14"/>
      <c r="Q62" s="6"/>
      <c r="R62" s="186"/>
      <c r="T62" s="187"/>
    </row>
    <row r="63" spans="1:20" x14ac:dyDescent="0.45">
      <c r="A63" s="66"/>
      <c r="B63" s="254"/>
      <c r="C63" s="321"/>
      <c r="D63" s="334"/>
      <c r="E63" s="333"/>
      <c r="F63" s="321"/>
      <c r="G63" s="321"/>
      <c r="H63" s="246"/>
      <c r="I63" s="251"/>
      <c r="J63" s="251"/>
      <c r="K63" s="251"/>
      <c r="L63" s="249" t="s">
        <v>1607</v>
      </c>
      <c r="N63" s="22"/>
      <c r="P63" s="16"/>
      <c r="Q63" s="6"/>
      <c r="R63" s="186"/>
      <c r="T63" s="187"/>
    </row>
    <row r="64" spans="1:20" ht="66" customHeight="1" x14ac:dyDescent="0.45">
      <c r="A64" s="66" t="s">
        <v>86</v>
      </c>
      <c r="B64" s="254" t="s">
        <v>87</v>
      </c>
      <c r="C64" s="321" t="s">
        <v>424</v>
      </c>
      <c r="D64" s="321"/>
      <c r="E64" s="321"/>
      <c r="F64" s="321"/>
      <c r="G64" s="321"/>
      <c r="H64" s="246"/>
      <c r="I64" s="247"/>
      <c r="J64" s="248"/>
      <c r="K64" s="249">
        <v>1</v>
      </c>
      <c r="L64" s="249" t="s">
        <v>1607</v>
      </c>
      <c r="N64" s="20"/>
      <c r="P64" s="17" t="s">
        <v>88</v>
      </c>
      <c r="Q64" s="6"/>
      <c r="R64" s="186" t="s">
        <v>120</v>
      </c>
      <c r="T64" s="187"/>
    </row>
    <row r="65" spans="1:20" ht="64.5" customHeight="1" x14ac:dyDescent="0.45">
      <c r="A65" s="66" t="s">
        <v>89</v>
      </c>
      <c r="B65" s="254" t="s">
        <v>90</v>
      </c>
      <c r="C65" s="325" t="s">
        <v>424</v>
      </c>
      <c r="D65" s="325"/>
      <c r="E65" s="325"/>
      <c r="F65" s="325"/>
      <c r="G65" s="325"/>
      <c r="H65" s="246"/>
      <c r="I65" s="247"/>
      <c r="J65" s="248"/>
      <c r="K65" s="249">
        <v>1</v>
      </c>
      <c r="L65" s="249" t="s">
        <v>1607</v>
      </c>
      <c r="N65" s="22"/>
      <c r="P65" s="17" t="s">
        <v>91</v>
      </c>
      <c r="Q65" s="6"/>
      <c r="R65" s="186" t="s">
        <v>1208</v>
      </c>
      <c r="T65" s="187"/>
    </row>
    <row r="66" spans="1:20" ht="64.5" customHeight="1" x14ac:dyDescent="0.45">
      <c r="A66" s="66" t="s">
        <v>1447</v>
      </c>
      <c r="B66" s="254" t="s">
        <v>1448</v>
      </c>
      <c r="C66" s="325" t="s">
        <v>1956</v>
      </c>
      <c r="D66" s="325"/>
      <c r="E66" s="325"/>
      <c r="F66" s="325"/>
      <c r="G66" s="325"/>
      <c r="H66" s="246"/>
      <c r="I66" s="247"/>
      <c r="J66" s="248"/>
      <c r="K66" s="249">
        <v>1</v>
      </c>
      <c r="L66" s="249" t="s">
        <v>1607</v>
      </c>
      <c r="N66" s="20"/>
      <c r="P66" s="17" t="s">
        <v>1449</v>
      </c>
      <c r="Q66" s="6"/>
      <c r="R66" s="186" t="s">
        <v>1208</v>
      </c>
      <c r="T66" s="187"/>
    </row>
    <row r="67" spans="1:20" x14ac:dyDescent="0.45">
      <c r="B67" s="138"/>
      <c r="C67" s="138"/>
      <c r="D67" s="138"/>
      <c r="E67" s="138"/>
      <c r="F67" s="138"/>
      <c r="G67" s="138"/>
      <c r="P67" s="18"/>
      <c r="R67" s="186"/>
      <c r="T67" s="187"/>
    </row>
    <row r="68" spans="1:20" x14ac:dyDescent="0.45">
      <c r="A68" s="66"/>
      <c r="B68" s="255" t="s">
        <v>92</v>
      </c>
      <c r="C68" s="256"/>
      <c r="D68" s="256"/>
      <c r="E68" s="256"/>
      <c r="F68" s="256"/>
      <c r="G68" s="257"/>
      <c r="H68" s="245" t="s">
        <v>1944</v>
      </c>
      <c r="I68" s="245" t="s">
        <v>539</v>
      </c>
      <c r="J68" s="245" t="s">
        <v>1945</v>
      </c>
      <c r="K68" s="245" t="s">
        <v>1063</v>
      </c>
      <c r="L68" s="245" t="s">
        <v>1946</v>
      </c>
      <c r="P68" s="15" t="s">
        <v>39</v>
      </c>
      <c r="R68" s="186"/>
      <c r="T68" s="187"/>
    </row>
    <row r="69" spans="1:20" ht="91.05" customHeight="1" x14ac:dyDescent="0.45">
      <c r="A69" s="66" t="s">
        <v>93</v>
      </c>
      <c r="B69" s="254" t="s">
        <v>94</v>
      </c>
      <c r="C69" s="326" t="s">
        <v>95</v>
      </c>
      <c r="D69" s="326"/>
      <c r="E69" s="326"/>
      <c r="F69" s="326"/>
      <c r="G69" s="326"/>
      <c r="H69" s="246"/>
      <c r="I69" s="247"/>
      <c r="J69" s="248"/>
      <c r="K69" s="249">
        <v>1</v>
      </c>
      <c r="L69" s="249" t="s">
        <v>1607</v>
      </c>
      <c r="N69" s="21"/>
      <c r="P69" s="16" t="s">
        <v>96</v>
      </c>
      <c r="Q69" s="6"/>
      <c r="R69" s="186" t="s">
        <v>1207</v>
      </c>
      <c r="T69" s="187"/>
    </row>
    <row r="70" spans="1:20" ht="32.25" customHeight="1" x14ac:dyDescent="0.45">
      <c r="A70" s="66" t="s">
        <v>97</v>
      </c>
      <c r="B70" s="254" t="s">
        <v>98</v>
      </c>
      <c r="C70" s="331" t="s">
        <v>95</v>
      </c>
      <c r="D70" s="331"/>
      <c r="E70" s="331"/>
      <c r="F70" s="331"/>
      <c r="G70" s="331"/>
      <c r="H70" s="246"/>
      <c r="I70" s="247"/>
      <c r="J70" s="248"/>
      <c r="K70" s="249">
        <v>1</v>
      </c>
      <c r="L70" s="249" t="s">
        <v>1607</v>
      </c>
      <c r="N70" s="21"/>
      <c r="P70" s="17" t="s">
        <v>99</v>
      </c>
      <c r="Q70" s="6"/>
      <c r="R70" s="186" t="s">
        <v>1207</v>
      </c>
      <c r="T70" s="187"/>
    </row>
    <row r="71" spans="1:20" ht="91.5" customHeight="1" x14ac:dyDescent="0.45">
      <c r="A71" s="66" t="s">
        <v>100</v>
      </c>
      <c r="B71" s="254" t="s">
        <v>101</v>
      </c>
      <c r="C71" s="321" t="s">
        <v>95</v>
      </c>
      <c r="D71" s="321"/>
      <c r="E71" s="321"/>
      <c r="F71" s="321"/>
      <c r="G71" s="321"/>
      <c r="H71" s="246"/>
      <c r="I71" s="247"/>
      <c r="J71" s="248"/>
      <c r="K71" s="249">
        <v>1</v>
      </c>
      <c r="L71" s="249" t="s">
        <v>1607</v>
      </c>
      <c r="N71" s="21"/>
      <c r="P71" s="17" t="s">
        <v>102</v>
      </c>
      <c r="Q71" s="6"/>
      <c r="R71" s="186" t="s">
        <v>1207</v>
      </c>
      <c r="T71" s="187"/>
    </row>
    <row r="72" spans="1:20" ht="43.5" customHeight="1" x14ac:dyDescent="0.45">
      <c r="A72" s="66" t="s">
        <v>103</v>
      </c>
      <c r="B72" s="254" t="s">
        <v>1922</v>
      </c>
      <c r="C72" s="321" t="s">
        <v>95</v>
      </c>
      <c r="D72" s="321"/>
      <c r="E72" s="321"/>
      <c r="F72" s="321"/>
      <c r="G72" s="321"/>
      <c r="H72" s="246"/>
      <c r="I72" s="247"/>
      <c r="J72" s="248"/>
      <c r="K72" s="249">
        <v>1</v>
      </c>
      <c r="L72" s="249" t="s">
        <v>1607</v>
      </c>
      <c r="N72" s="21"/>
      <c r="P72" s="17" t="s">
        <v>104</v>
      </c>
      <c r="Q72" s="6"/>
      <c r="R72" s="186" t="s">
        <v>1207</v>
      </c>
      <c r="T72" s="187"/>
    </row>
    <row r="73" spans="1:20" ht="74.55" customHeight="1" x14ac:dyDescent="0.45">
      <c r="A73" s="66" t="s">
        <v>105</v>
      </c>
      <c r="B73" s="254" t="s">
        <v>106</v>
      </c>
      <c r="C73" s="321" t="s">
        <v>1924</v>
      </c>
      <c r="D73" s="321"/>
      <c r="E73" s="321"/>
      <c r="F73" s="321"/>
      <c r="G73" s="321"/>
      <c r="H73" s="246"/>
      <c r="I73" s="247"/>
      <c r="J73" s="248"/>
      <c r="K73" s="249">
        <v>1</v>
      </c>
      <c r="L73" s="249" t="s">
        <v>1607</v>
      </c>
      <c r="N73" s="21"/>
      <c r="P73" s="17" t="s">
        <v>107</v>
      </c>
      <c r="Q73" s="6"/>
      <c r="R73" s="186" t="s">
        <v>1207</v>
      </c>
      <c r="T73" s="187"/>
    </row>
    <row r="74" spans="1:20" ht="61.5" customHeight="1" x14ac:dyDescent="0.45">
      <c r="A74" s="66" t="s">
        <v>108</v>
      </c>
      <c r="B74" s="254" t="s">
        <v>109</v>
      </c>
      <c r="C74" s="321" t="s">
        <v>1923</v>
      </c>
      <c r="D74" s="321"/>
      <c r="E74" s="321"/>
      <c r="F74" s="321"/>
      <c r="G74" s="321"/>
      <c r="H74" s="246"/>
      <c r="I74" s="247"/>
      <c r="J74" s="248"/>
      <c r="K74" s="249">
        <v>1</v>
      </c>
      <c r="L74" s="249" t="s">
        <v>1607</v>
      </c>
      <c r="N74" s="21"/>
      <c r="P74" s="17" t="s">
        <v>110</v>
      </c>
      <c r="Q74" s="6"/>
      <c r="R74" s="186" t="s">
        <v>1207</v>
      </c>
      <c r="T74" s="187"/>
    </row>
    <row r="75" spans="1:20" ht="76.05" customHeight="1" x14ac:dyDescent="0.45">
      <c r="A75" s="66" t="s">
        <v>111</v>
      </c>
      <c r="B75" s="254" t="s">
        <v>112</v>
      </c>
      <c r="C75" s="321" t="s">
        <v>1925</v>
      </c>
      <c r="D75" s="321"/>
      <c r="E75" s="321"/>
      <c r="F75" s="321"/>
      <c r="G75" s="321"/>
      <c r="H75" s="246"/>
      <c r="I75" s="247"/>
      <c r="J75" s="248"/>
      <c r="K75" s="249">
        <v>1</v>
      </c>
      <c r="L75" s="249" t="s">
        <v>1607</v>
      </c>
      <c r="N75" s="21"/>
      <c r="P75" s="17" t="s">
        <v>113</v>
      </c>
      <c r="Q75" s="6"/>
      <c r="R75" s="186" t="s">
        <v>1207</v>
      </c>
      <c r="T75" s="187"/>
    </row>
    <row r="76" spans="1:20" ht="75" customHeight="1" x14ac:dyDescent="0.45">
      <c r="A76" s="66" t="s">
        <v>114</v>
      </c>
      <c r="B76" s="254" t="s">
        <v>115</v>
      </c>
      <c r="C76" s="321" t="s">
        <v>1926</v>
      </c>
      <c r="D76" s="321"/>
      <c r="E76" s="321"/>
      <c r="F76" s="321"/>
      <c r="G76" s="321"/>
      <c r="H76" s="246"/>
      <c r="I76" s="247"/>
      <c r="J76" s="248"/>
      <c r="K76" s="249">
        <v>1</v>
      </c>
      <c r="L76" s="249" t="s">
        <v>1607</v>
      </c>
      <c r="N76" s="21"/>
      <c r="P76" s="17" t="s">
        <v>116</v>
      </c>
      <c r="Q76" s="6"/>
      <c r="R76" s="186" t="s">
        <v>1207</v>
      </c>
      <c r="T76" s="187" t="s">
        <v>1220</v>
      </c>
    </row>
    <row r="77" spans="1:20" ht="44.55" customHeight="1" x14ac:dyDescent="0.45">
      <c r="A77" s="66" t="s">
        <v>117</v>
      </c>
      <c r="B77" s="254" t="s">
        <v>118</v>
      </c>
      <c r="C77" s="326" t="s">
        <v>1927</v>
      </c>
      <c r="D77" s="326"/>
      <c r="E77" s="326"/>
      <c r="F77" s="326"/>
      <c r="G77" s="326"/>
      <c r="H77" s="246"/>
      <c r="I77" s="247"/>
      <c r="J77" s="248"/>
      <c r="K77" s="249">
        <v>1</v>
      </c>
      <c r="L77" s="249" t="s">
        <v>1607</v>
      </c>
      <c r="N77" s="21"/>
      <c r="P77" s="17" t="s">
        <v>119</v>
      </c>
      <c r="Q77" s="6"/>
      <c r="R77" s="186" t="s">
        <v>1207</v>
      </c>
      <c r="T77" s="187"/>
    </row>
    <row r="78" spans="1:20" ht="65.55" customHeight="1" x14ac:dyDescent="0.45">
      <c r="A78" s="66" t="s">
        <v>1681</v>
      </c>
      <c r="B78" s="254" t="s">
        <v>1682</v>
      </c>
      <c r="C78" s="326" t="s">
        <v>1928</v>
      </c>
      <c r="D78" s="326"/>
      <c r="E78" s="326"/>
      <c r="F78" s="326"/>
      <c r="G78" s="326"/>
      <c r="H78" s="246"/>
      <c r="I78" s="247"/>
      <c r="J78" s="248"/>
      <c r="K78" s="249">
        <v>1</v>
      </c>
      <c r="L78" s="249" t="s">
        <v>1607</v>
      </c>
      <c r="N78" s="21"/>
      <c r="P78" s="17" t="s">
        <v>1929</v>
      </c>
      <c r="Q78" s="6"/>
      <c r="R78" s="186"/>
      <c r="T78" s="187"/>
    </row>
    <row r="79" spans="1:20" x14ac:dyDescent="0.45">
      <c r="B79" s="138"/>
      <c r="C79" s="138"/>
      <c r="D79" s="138"/>
      <c r="E79" s="138"/>
      <c r="F79" s="138"/>
      <c r="G79" s="138"/>
      <c r="Q79" s="6"/>
      <c r="R79" s="186"/>
      <c r="T79" s="187"/>
    </row>
    <row r="80" spans="1:20" x14ac:dyDescent="0.45">
      <c r="A80" s="66"/>
      <c r="B80" s="255" t="s">
        <v>120</v>
      </c>
      <c r="C80" s="256"/>
      <c r="D80" s="256"/>
      <c r="E80" s="256"/>
      <c r="F80" s="256"/>
      <c r="G80" s="257"/>
      <c r="H80" s="245" t="s">
        <v>1944</v>
      </c>
      <c r="I80" s="245" t="s">
        <v>539</v>
      </c>
      <c r="J80" s="245" t="s">
        <v>1945</v>
      </c>
      <c r="K80" s="245" t="s">
        <v>1063</v>
      </c>
      <c r="L80" s="245" t="s">
        <v>1946</v>
      </c>
      <c r="P80" s="15" t="s">
        <v>39</v>
      </c>
      <c r="Q80" s="6"/>
      <c r="R80" s="186"/>
      <c r="T80" s="187"/>
    </row>
    <row r="81" spans="1:20" ht="28.05" customHeight="1" x14ac:dyDescent="0.45">
      <c r="A81" s="66" t="s">
        <v>1203</v>
      </c>
      <c r="B81" s="254" t="s">
        <v>1202</v>
      </c>
      <c r="C81" s="321" t="s">
        <v>1930</v>
      </c>
      <c r="D81" s="321"/>
      <c r="E81" s="321"/>
      <c r="F81" s="321"/>
      <c r="G81" s="321"/>
      <c r="H81" s="246"/>
      <c r="I81" s="247"/>
      <c r="J81" s="248"/>
      <c r="K81" s="249">
        <v>1</v>
      </c>
      <c r="L81" s="249" t="s">
        <v>1607</v>
      </c>
      <c r="N81" s="19"/>
      <c r="P81" s="185" t="s">
        <v>1205</v>
      </c>
      <c r="Q81" s="6"/>
      <c r="R81" s="186" t="s">
        <v>120</v>
      </c>
      <c r="T81" s="187" t="s">
        <v>1475</v>
      </c>
    </row>
    <row r="82" spans="1:20" x14ac:dyDescent="0.45">
      <c r="A82" s="66"/>
      <c r="B82" s="138"/>
      <c r="C82" s="138"/>
      <c r="D82" s="138"/>
      <c r="E82" s="138"/>
      <c r="F82" s="138"/>
      <c r="G82" s="138"/>
      <c r="P82" s="15"/>
      <c r="Q82" s="6"/>
      <c r="R82" s="186"/>
      <c r="T82" s="187"/>
    </row>
    <row r="83" spans="1:20" ht="14.55" customHeight="1" x14ac:dyDescent="0.45">
      <c r="A83" s="66" t="s">
        <v>121</v>
      </c>
      <c r="B83" s="265" t="s">
        <v>1366</v>
      </c>
      <c r="C83" s="266" t="s">
        <v>122</v>
      </c>
      <c r="D83" s="266" t="s">
        <v>123</v>
      </c>
      <c r="E83" s="266" t="s">
        <v>124</v>
      </c>
      <c r="F83" s="266" t="s">
        <v>125</v>
      </c>
      <c r="G83" s="267" t="s">
        <v>126</v>
      </c>
      <c r="H83" s="11"/>
      <c r="I83" s="11"/>
      <c r="J83" s="11"/>
      <c r="K83" s="11"/>
      <c r="L83" s="11"/>
      <c r="M83" s="10"/>
      <c r="N83" s="19"/>
      <c r="O83" s="10"/>
      <c r="P83" s="336" t="s">
        <v>1204</v>
      </c>
      <c r="Q83" s="6"/>
      <c r="R83" s="186" t="s">
        <v>120</v>
      </c>
      <c r="T83" s="187"/>
    </row>
    <row r="84" spans="1:20" x14ac:dyDescent="0.45">
      <c r="A84" s="66"/>
      <c r="B84" s="268" t="s">
        <v>1375</v>
      </c>
      <c r="C84" s="269" t="s">
        <v>127</v>
      </c>
      <c r="D84" s="269" t="s">
        <v>127</v>
      </c>
      <c r="E84" s="269" t="s">
        <v>128</v>
      </c>
      <c r="F84" s="269" t="s">
        <v>128</v>
      </c>
      <c r="G84" s="270" t="s">
        <v>129</v>
      </c>
      <c r="H84" s="246"/>
      <c r="I84" s="247"/>
      <c r="J84" s="248"/>
      <c r="K84" s="249">
        <v>1</v>
      </c>
      <c r="L84" s="249" t="s">
        <v>1607</v>
      </c>
      <c r="M84" s="10"/>
      <c r="N84" s="19"/>
      <c r="O84" s="10"/>
      <c r="P84" s="336"/>
      <c r="Q84" s="6"/>
      <c r="R84" s="186"/>
      <c r="T84" s="187"/>
    </row>
    <row r="85" spans="1:20" ht="39.4" x14ac:dyDescent="0.45">
      <c r="A85" s="66"/>
      <c r="B85" s="268" t="s">
        <v>1376</v>
      </c>
      <c r="C85" s="269" t="s">
        <v>128</v>
      </c>
      <c r="D85" s="269" t="s">
        <v>128</v>
      </c>
      <c r="E85" s="269" t="s">
        <v>130</v>
      </c>
      <c r="F85" s="269" t="s">
        <v>128</v>
      </c>
      <c r="G85" s="270" t="s">
        <v>131</v>
      </c>
      <c r="H85" s="246"/>
      <c r="I85" s="247"/>
      <c r="J85" s="248"/>
      <c r="K85" s="249">
        <v>1</v>
      </c>
      <c r="L85" s="249" t="s">
        <v>1607</v>
      </c>
      <c r="N85" s="19"/>
      <c r="P85" s="336"/>
      <c r="Q85" s="6"/>
      <c r="R85" s="186"/>
      <c r="T85" s="187"/>
    </row>
    <row r="86" spans="1:20" ht="28.5" x14ac:dyDescent="0.45">
      <c r="A86" s="66"/>
      <c r="B86" s="268" t="s">
        <v>1377</v>
      </c>
      <c r="C86" s="269" t="s">
        <v>128</v>
      </c>
      <c r="D86" s="269" t="s">
        <v>128</v>
      </c>
      <c r="E86" s="269" t="s">
        <v>130</v>
      </c>
      <c r="F86" s="269" t="s">
        <v>128</v>
      </c>
      <c r="G86" s="142"/>
      <c r="H86" s="246"/>
      <c r="I86" s="247"/>
      <c r="J86" s="248"/>
      <c r="K86" s="249">
        <v>1</v>
      </c>
      <c r="L86" s="249" t="s">
        <v>1607</v>
      </c>
      <c r="N86" s="19"/>
      <c r="P86" s="336"/>
      <c r="Q86" s="6"/>
      <c r="R86" s="186"/>
      <c r="T86" s="187"/>
    </row>
    <row r="87" spans="1:20" ht="28.5" x14ac:dyDescent="0.45">
      <c r="A87" s="66"/>
      <c r="B87" s="268" t="s">
        <v>1378</v>
      </c>
      <c r="C87" s="269" t="s">
        <v>130</v>
      </c>
      <c r="D87" s="269" t="s">
        <v>130</v>
      </c>
      <c r="E87" s="269" t="s">
        <v>130</v>
      </c>
      <c r="F87" s="269" t="s">
        <v>130</v>
      </c>
      <c r="G87" s="142"/>
      <c r="H87" s="246"/>
      <c r="I87" s="247"/>
      <c r="J87" s="248"/>
      <c r="K87" s="249">
        <v>1</v>
      </c>
      <c r="L87" s="249" t="s">
        <v>1607</v>
      </c>
      <c r="N87" s="19"/>
      <c r="P87" s="336"/>
      <c r="Q87" s="6"/>
      <c r="R87" s="186"/>
      <c r="T87" s="187"/>
    </row>
    <row r="88" spans="1:20" x14ac:dyDescent="0.45">
      <c r="A88" s="66"/>
      <c r="B88" s="268" t="s">
        <v>1379</v>
      </c>
      <c r="C88" s="269" t="s">
        <v>128</v>
      </c>
      <c r="D88" s="269" t="s">
        <v>128</v>
      </c>
      <c r="E88" s="269" t="s">
        <v>130</v>
      </c>
      <c r="F88" s="269" t="s">
        <v>130</v>
      </c>
      <c r="G88" s="142"/>
      <c r="H88" s="246"/>
      <c r="I88" s="247"/>
      <c r="J88" s="248"/>
      <c r="K88" s="249">
        <v>1</v>
      </c>
      <c r="L88" s="249" t="s">
        <v>1607</v>
      </c>
      <c r="N88" s="19"/>
      <c r="P88" s="336"/>
      <c r="Q88" s="6"/>
      <c r="R88" s="186"/>
      <c r="T88" s="187"/>
    </row>
    <row r="89" spans="1:20" x14ac:dyDescent="0.45">
      <c r="A89" s="66"/>
      <c r="B89" s="268"/>
      <c r="C89" s="269" t="s">
        <v>132</v>
      </c>
      <c r="D89" s="269" t="s">
        <v>132</v>
      </c>
      <c r="E89" s="269" t="s">
        <v>132</v>
      </c>
      <c r="F89" s="269" t="s">
        <v>132</v>
      </c>
      <c r="G89" s="142"/>
      <c r="H89" s="246"/>
      <c r="I89" s="247"/>
      <c r="J89" s="248"/>
      <c r="K89" s="249">
        <v>1</v>
      </c>
      <c r="L89" s="249" t="s">
        <v>1607</v>
      </c>
      <c r="N89" s="19"/>
      <c r="P89" s="336"/>
      <c r="Q89" s="6"/>
      <c r="R89" s="186"/>
      <c r="T89" s="187"/>
    </row>
    <row r="90" spans="1:20" ht="43.05" customHeight="1" x14ac:dyDescent="0.45">
      <c r="A90" s="66"/>
      <c r="B90" s="345" t="s">
        <v>1206</v>
      </c>
      <c r="C90" s="345"/>
      <c r="D90" s="345"/>
      <c r="E90" s="345"/>
      <c r="F90" s="345"/>
      <c r="G90" s="345"/>
      <c r="H90" s="58"/>
      <c r="I90" s="58"/>
      <c r="J90" s="58"/>
      <c r="K90" s="58"/>
      <c r="L90" s="58"/>
      <c r="Q90" s="6"/>
      <c r="R90" s="186"/>
      <c r="T90" s="187"/>
    </row>
    <row r="91" spans="1:20" x14ac:dyDescent="0.45">
      <c r="A91" s="66"/>
      <c r="B91" s="138"/>
      <c r="C91" s="138"/>
      <c r="D91" s="142"/>
      <c r="E91" s="142"/>
      <c r="F91" s="142"/>
      <c r="G91" s="142"/>
      <c r="H91" s="10"/>
      <c r="I91" s="10"/>
      <c r="J91" s="10"/>
      <c r="K91" s="10"/>
      <c r="L91" s="10"/>
      <c r="Q91" s="6"/>
      <c r="R91" s="186"/>
      <c r="T91" s="187"/>
    </row>
    <row r="92" spans="1:20" x14ac:dyDescent="0.45">
      <c r="A92" s="66" t="s">
        <v>133</v>
      </c>
      <c r="B92" s="265" t="s">
        <v>134</v>
      </c>
      <c r="C92" s="266" t="s">
        <v>122</v>
      </c>
      <c r="D92" s="266" t="s">
        <v>123</v>
      </c>
      <c r="E92" s="266" t="s">
        <v>124</v>
      </c>
      <c r="F92" s="266" t="s">
        <v>125</v>
      </c>
      <c r="G92" s="267" t="s">
        <v>126</v>
      </c>
      <c r="H92" s="11"/>
      <c r="I92" s="11"/>
      <c r="J92" s="11"/>
      <c r="K92" s="11"/>
      <c r="L92" s="11"/>
      <c r="N92" s="19"/>
      <c r="Q92" s="6"/>
      <c r="R92" s="186" t="s">
        <v>120</v>
      </c>
      <c r="T92" s="187"/>
    </row>
    <row r="93" spans="1:20" x14ac:dyDescent="0.45">
      <c r="A93" s="66"/>
      <c r="B93" s="268" t="s">
        <v>1380</v>
      </c>
      <c r="C93" s="269" t="s">
        <v>130</v>
      </c>
      <c r="D93" s="269" t="s">
        <v>130</v>
      </c>
      <c r="E93" s="269" t="s">
        <v>130</v>
      </c>
      <c r="F93" s="269" t="s">
        <v>130</v>
      </c>
      <c r="G93" s="142"/>
      <c r="H93" s="246"/>
      <c r="I93" s="247"/>
      <c r="J93" s="248"/>
      <c r="K93" s="249">
        <v>1</v>
      </c>
      <c r="L93" s="249" t="s">
        <v>1607</v>
      </c>
      <c r="N93" s="19"/>
      <c r="Q93" s="6"/>
      <c r="R93" s="186"/>
      <c r="T93" s="187"/>
    </row>
    <row r="94" spans="1:20" x14ac:dyDescent="0.45">
      <c r="A94" s="66"/>
      <c r="B94" s="268" t="s">
        <v>1381</v>
      </c>
      <c r="C94" s="269" t="s">
        <v>127</v>
      </c>
      <c r="D94" s="269" t="s">
        <v>130</v>
      </c>
      <c r="E94" s="269" t="s">
        <v>130</v>
      </c>
      <c r="F94" s="269" t="s">
        <v>130</v>
      </c>
      <c r="G94" s="142"/>
      <c r="H94" s="246"/>
      <c r="I94" s="247"/>
      <c r="J94" s="248"/>
      <c r="K94" s="249">
        <v>1</v>
      </c>
      <c r="L94" s="249" t="s">
        <v>1607</v>
      </c>
      <c r="N94" s="19"/>
      <c r="Q94" s="6"/>
      <c r="R94" s="186"/>
      <c r="T94" s="187"/>
    </row>
    <row r="95" spans="1:20" x14ac:dyDescent="0.45">
      <c r="A95" s="66"/>
      <c r="B95" s="268" t="s">
        <v>1382</v>
      </c>
      <c r="C95" s="269" t="s">
        <v>128</v>
      </c>
      <c r="D95" s="269" t="s">
        <v>128</v>
      </c>
      <c r="E95" s="269" t="s">
        <v>130</v>
      </c>
      <c r="F95" s="269" t="s">
        <v>130</v>
      </c>
      <c r="G95" s="142"/>
      <c r="H95" s="246"/>
      <c r="I95" s="247"/>
      <c r="J95" s="248"/>
      <c r="K95" s="249">
        <v>1</v>
      </c>
      <c r="L95" s="249" t="s">
        <v>1607</v>
      </c>
      <c r="N95" s="19"/>
      <c r="Q95" s="6"/>
      <c r="R95" s="186"/>
      <c r="T95" s="187"/>
    </row>
    <row r="96" spans="1:20" x14ac:dyDescent="0.45">
      <c r="A96" s="66"/>
      <c r="B96" s="268" t="s">
        <v>1383</v>
      </c>
      <c r="C96" s="269" t="s">
        <v>130</v>
      </c>
      <c r="D96" s="269" t="s">
        <v>130</v>
      </c>
      <c r="E96" s="269" t="s">
        <v>130</v>
      </c>
      <c r="F96" s="269" t="s">
        <v>130</v>
      </c>
      <c r="G96" s="142"/>
      <c r="H96" s="246"/>
      <c r="I96" s="247"/>
      <c r="J96" s="248"/>
      <c r="K96" s="249">
        <v>1</v>
      </c>
      <c r="L96" s="249" t="s">
        <v>1607</v>
      </c>
      <c r="N96" s="19"/>
      <c r="Q96" s="6"/>
      <c r="R96" s="186"/>
      <c r="T96" s="187"/>
    </row>
    <row r="97" spans="1:20" x14ac:dyDescent="0.45">
      <c r="A97" s="66"/>
      <c r="B97" s="268" t="s">
        <v>1384</v>
      </c>
      <c r="C97" s="269" t="s">
        <v>130</v>
      </c>
      <c r="D97" s="269" t="s">
        <v>128</v>
      </c>
      <c r="E97" s="269" t="s">
        <v>130</v>
      </c>
      <c r="F97" s="269" t="s">
        <v>130</v>
      </c>
      <c r="G97" s="142"/>
      <c r="H97" s="246"/>
      <c r="I97" s="247"/>
      <c r="J97" s="248"/>
      <c r="K97" s="249">
        <v>1</v>
      </c>
      <c r="L97" s="249" t="s">
        <v>1607</v>
      </c>
      <c r="N97" s="19"/>
      <c r="Q97" s="6"/>
      <c r="R97" s="186"/>
      <c r="T97" s="187"/>
    </row>
    <row r="98" spans="1:20" x14ac:dyDescent="0.45">
      <c r="A98" s="66"/>
      <c r="B98" s="268" t="s">
        <v>1385</v>
      </c>
      <c r="C98" s="269" t="s">
        <v>130</v>
      </c>
      <c r="D98" s="269" t="s">
        <v>130</v>
      </c>
      <c r="E98" s="269" t="s">
        <v>130</v>
      </c>
      <c r="F98" s="269" t="s">
        <v>130</v>
      </c>
      <c r="G98" s="142"/>
      <c r="H98" s="246"/>
      <c r="I98" s="247"/>
      <c r="J98" s="248"/>
      <c r="K98" s="249">
        <v>1</v>
      </c>
      <c r="L98" s="249" t="s">
        <v>1607</v>
      </c>
      <c r="N98" s="19"/>
      <c r="Q98" s="6"/>
      <c r="R98" s="186"/>
      <c r="T98" s="187"/>
    </row>
    <row r="99" spans="1:20" x14ac:dyDescent="0.45">
      <c r="A99" s="66"/>
      <c r="B99" s="268" t="s">
        <v>1386</v>
      </c>
      <c r="C99" s="269" t="s">
        <v>128</v>
      </c>
      <c r="D99" s="269" t="s">
        <v>128</v>
      </c>
      <c r="E99" s="269" t="s">
        <v>128</v>
      </c>
      <c r="F99" s="269" t="s">
        <v>128</v>
      </c>
      <c r="G99" s="142"/>
      <c r="H99" s="246"/>
      <c r="I99" s="247"/>
      <c r="J99" s="248"/>
      <c r="K99" s="249">
        <v>1</v>
      </c>
      <c r="L99" s="249" t="s">
        <v>1607</v>
      </c>
      <c r="N99" s="19"/>
      <c r="Q99" s="6"/>
      <c r="R99" s="186"/>
      <c r="T99" s="187"/>
    </row>
    <row r="100" spans="1:20" x14ac:dyDescent="0.45">
      <c r="A100" s="66"/>
      <c r="B100" s="268"/>
      <c r="C100" s="269" t="s">
        <v>132</v>
      </c>
      <c r="D100" s="269" t="s">
        <v>132</v>
      </c>
      <c r="E100" s="269" t="s">
        <v>132</v>
      </c>
      <c r="F100" s="269" t="s">
        <v>132</v>
      </c>
      <c r="G100" s="142"/>
      <c r="H100" s="246"/>
      <c r="I100" s="247"/>
      <c r="J100" s="248"/>
      <c r="K100" s="249">
        <v>1</v>
      </c>
      <c r="L100" s="249" t="s">
        <v>1607</v>
      </c>
      <c r="N100" s="19"/>
      <c r="Q100" s="6"/>
      <c r="R100" s="186"/>
      <c r="T100" s="187"/>
    </row>
    <row r="101" spans="1:20" ht="30.75" customHeight="1" x14ac:dyDescent="0.45">
      <c r="A101" s="66"/>
      <c r="B101" s="345" t="s">
        <v>136</v>
      </c>
      <c r="C101" s="345"/>
      <c r="D101" s="345"/>
      <c r="E101" s="345"/>
      <c r="F101" s="345"/>
      <c r="G101" s="345"/>
      <c r="H101" s="58"/>
      <c r="I101" s="58"/>
      <c r="J101" s="58"/>
      <c r="K101" s="58"/>
      <c r="L101" s="58"/>
      <c r="Q101" s="6"/>
      <c r="R101" s="186"/>
      <c r="T101" s="187"/>
    </row>
    <row r="102" spans="1:20" x14ac:dyDescent="0.45">
      <c r="A102" s="66"/>
      <c r="B102" s="138"/>
      <c r="C102" s="138"/>
      <c r="D102" s="142"/>
      <c r="E102" s="142"/>
      <c r="F102" s="142"/>
      <c r="G102" s="142"/>
      <c r="H102" s="10"/>
      <c r="I102" s="10"/>
      <c r="J102" s="10"/>
      <c r="K102" s="10"/>
      <c r="L102" s="10"/>
      <c r="Q102" s="6"/>
      <c r="R102" s="186"/>
      <c r="T102" s="187"/>
    </row>
    <row r="103" spans="1:20" x14ac:dyDescent="0.45">
      <c r="A103" s="66" t="s">
        <v>137</v>
      </c>
      <c r="B103" s="265" t="s">
        <v>138</v>
      </c>
      <c r="C103" s="266" t="s">
        <v>122</v>
      </c>
      <c r="D103" s="266" t="s">
        <v>123</v>
      </c>
      <c r="E103" s="266" t="s">
        <v>124</v>
      </c>
      <c r="F103" s="266" t="s">
        <v>125</v>
      </c>
      <c r="G103" s="267" t="s">
        <v>126</v>
      </c>
      <c r="H103" s="11"/>
      <c r="I103" s="11"/>
      <c r="J103" s="11"/>
      <c r="K103" s="11"/>
      <c r="L103" s="11"/>
      <c r="N103" s="19"/>
      <c r="Q103" s="6"/>
      <c r="R103" s="186" t="s">
        <v>120</v>
      </c>
      <c r="T103" s="187"/>
    </row>
    <row r="104" spans="1:20" ht="69.75" x14ac:dyDescent="0.45">
      <c r="A104" s="66"/>
      <c r="B104" s="268" t="s">
        <v>139</v>
      </c>
      <c r="C104" s="269" t="s">
        <v>128</v>
      </c>
      <c r="D104" s="269" t="s">
        <v>128</v>
      </c>
      <c r="E104" s="269" t="s">
        <v>127</v>
      </c>
      <c r="F104" s="269" t="s">
        <v>128</v>
      </c>
      <c r="G104" s="271" t="s">
        <v>140</v>
      </c>
      <c r="H104" s="246"/>
      <c r="I104" s="247"/>
      <c r="J104" s="248"/>
      <c r="K104" s="249">
        <v>1</v>
      </c>
      <c r="L104" s="249" t="s">
        <v>1607</v>
      </c>
      <c r="N104" s="19"/>
      <c r="Q104" s="6"/>
      <c r="R104" s="186"/>
      <c r="T104" s="187"/>
    </row>
    <row r="105" spans="1:20" ht="46.5" x14ac:dyDescent="0.45">
      <c r="A105" s="66"/>
      <c r="B105" s="268" t="s">
        <v>141</v>
      </c>
      <c r="C105" s="269" t="s">
        <v>127</v>
      </c>
      <c r="D105" s="269" t="s">
        <v>128</v>
      </c>
      <c r="E105" s="269" t="s">
        <v>128</v>
      </c>
      <c r="F105" s="269" t="s">
        <v>130</v>
      </c>
      <c r="G105" s="271" t="s">
        <v>142</v>
      </c>
      <c r="H105" s="246"/>
      <c r="I105" s="247"/>
      <c r="J105" s="248"/>
      <c r="K105" s="249">
        <v>1</v>
      </c>
      <c r="L105" s="249" t="s">
        <v>1607</v>
      </c>
      <c r="N105" s="19"/>
      <c r="Q105" s="6"/>
      <c r="R105" s="186"/>
      <c r="T105" s="187"/>
    </row>
    <row r="106" spans="1:20" ht="58.15" x14ac:dyDescent="0.45">
      <c r="A106" s="66"/>
      <c r="B106" s="268" t="s">
        <v>143</v>
      </c>
      <c r="C106" s="269" t="s">
        <v>127</v>
      </c>
      <c r="D106" s="269" t="s">
        <v>128</v>
      </c>
      <c r="E106" s="269" t="s">
        <v>128</v>
      </c>
      <c r="F106" s="269" t="s">
        <v>135</v>
      </c>
      <c r="G106" s="271" t="s">
        <v>144</v>
      </c>
      <c r="H106" s="246"/>
      <c r="I106" s="247"/>
      <c r="J106" s="248"/>
      <c r="K106" s="249">
        <v>1</v>
      </c>
      <c r="L106" s="249" t="s">
        <v>1607</v>
      </c>
      <c r="N106" s="19"/>
      <c r="Q106" s="6"/>
      <c r="R106" s="186"/>
      <c r="T106" s="187"/>
    </row>
    <row r="107" spans="1:20" ht="46.5" x14ac:dyDescent="0.45">
      <c r="A107" s="66"/>
      <c r="B107" s="268" t="s">
        <v>145</v>
      </c>
      <c r="C107" s="269" t="s">
        <v>128</v>
      </c>
      <c r="D107" s="269" t="s">
        <v>130</v>
      </c>
      <c r="E107" s="269" t="s">
        <v>130</v>
      </c>
      <c r="F107" s="269" t="s">
        <v>135</v>
      </c>
      <c r="G107" s="271" t="s">
        <v>146</v>
      </c>
      <c r="H107" s="246"/>
      <c r="I107" s="247"/>
      <c r="J107" s="248"/>
      <c r="K107" s="249">
        <v>1</v>
      </c>
      <c r="L107" s="249" t="s">
        <v>1607</v>
      </c>
      <c r="N107" s="19"/>
      <c r="Q107" s="6"/>
      <c r="R107" s="186"/>
      <c r="T107" s="187"/>
    </row>
    <row r="108" spans="1:20" ht="69.75" x14ac:dyDescent="0.45">
      <c r="A108" s="66"/>
      <c r="B108" s="268" t="s">
        <v>147</v>
      </c>
      <c r="C108" s="269" t="s">
        <v>130</v>
      </c>
      <c r="D108" s="269" t="s">
        <v>127</v>
      </c>
      <c r="E108" s="269" t="s">
        <v>128</v>
      </c>
      <c r="F108" s="269" t="s">
        <v>127</v>
      </c>
      <c r="G108" s="271" t="s">
        <v>148</v>
      </c>
      <c r="H108" s="246"/>
      <c r="I108" s="247"/>
      <c r="J108" s="248"/>
      <c r="K108" s="249">
        <v>1</v>
      </c>
      <c r="L108" s="249" t="s">
        <v>1607</v>
      </c>
      <c r="N108" s="19"/>
      <c r="Q108" s="6"/>
      <c r="R108" s="186"/>
      <c r="T108" s="187"/>
    </row>
    <row r="109" spans="1:20" ht="46.5" x14ac:dyDescent="0.45">
      <c r="A109" s="66"/>
      <c r="B109" s="268" t="s">
        <v>149</v>
      </c>
      <c r="C109" s="269" t="s">
        <v>130</v>
      </c>
      <c r="D109" s="269" t="s">
        <v>130</v>
      </c>
      <c r="E109" s="269" t="s">
        <v>130</v>
      </c>
      <c r="F109" s="269" t="s">
        <v>130</v>
      </c>
      <c r="G109" s="271" t="s">
        <v>150</v>
      </c>
      <c r="H109" s="246"/>
      <c r="I109" s="247"/>
      <c r="J109" s="248"/>
      <c r="K109" s="249">
        <v>1</v>
      </c>
      <c r="L109" s="249" t="s">
        <v>1607</v>
      </c>
      <c r="N109" s="19"/>
      <c r="Q109" s="6"/>
      <c r="R109" s="186"/>
      <c r="T109" s="187"/>
    </row>
    <row r="110" spans="1:20" x14ac:dyDescent="0.45">
      <c r="A110" s="66"/>
      <c r="B110" s="272"/>
      <c r="C110" s="269" t="s">
        <v>132</v>
      </c>
      <c r="D110" s="269" t="s">
        <v>132</v>
      </c>
      <c r="E110" s="269" t="s">
        <v>132</v>
      </c>
      <c r="F110" s="269" t="s">
        <v>132</v>
      </c>
      <c r="G110" s="142"/>
      <c r="H110" s="246"/>
      <c r="I110" s="247"/>
      <c r="J110" s="248"/>
      <c r="K110" s="249">
        <v>1</v>
      </c>
      <c r="L110" s="249" t="s">
        <v>1607</v>
      </c>
      <c r="N110" s="19"/>
      <c r="Q110" s="6"/>
      <c r="R110" s="186"/>
      <c r="T110" s="187"/>
    </row>
    <row r="111" spans="1:20" ht="47.1" customHeight="1" x14ac:dyDescent="0.45">
      <c r="A111" s="66"/>
      <c r="B111" s="345" t="s">
        <v>1312</v>
      </c>
      <c r="C111" s="345"/>
      <c r="D111" s="345"/>
      <c r="E111" s="345"/>
      <c r="F111" s="345"/>
      <c r="G111" s="345"/>
      <c r="H111" s="58"/>
      <c r="I111" s="58"/>
      <c r="J111" s="58"/>
      <c r="K111" s="58"/>
      <c r="L111" s="58"/>
      <c r="Q111" s="6"/>
      <c r="R111" s="186"/>
      <c r="T111" s="187"/>
    </row>
    <row r="112" spans="1:20" x14ac:dyDescent="0.45">
      <c r="A112" s="66" t="s">
        <v>151</v>
      </c>
      <c r="B112" s="265" t="s">
        <v>152</v>
      </c>
      <c r="C112" s="266" t="s">
        <v>122</v>
      </c>
      <c r="D112" s="266" t="s">
        <v>123</v>
      </c>
      <c r="E112" s="266" t="s">
        <v>124</v>
      </c>
      <c r="F112" s="266" t="s">
        <v>125</v>
      </c>
      <c r="G112" s="267" t="s">
        <v>126</v>
      </c>
      <c r="H112" s="11"/>
      <c r="I112" s="11"/>
      <c r="J112" s="11"/>
      <c r="K112" s="11"/>
      <c r="L112" s="11"/>
      <c r="N112" s="19"/>
      <c r="Q112" s="6"/>
      <c r="R112" s="186" t="s">
        <v>120</v>
      </c>
      <c r="T112" s="187"/>
    </row>
    <row r="113" spans="1:20" x14ac:dyDescent="0.45">
      <c r="A113" s="66"/>
      <c r="B113" s="272"/>
      <c r="C113" s="269" t="s">
        <v>132</v>
      </c>
      <c r="D113" s="269" t="s">
        <v>132</v>
      </c>
      <c r="E113" s="269" t="s">
        <v>132</v>
      </c>
      <c r="F113" s="269" t="s">
        <v>132</v>
      </c>
      <c r="G113" s="273"/>
      <c r="H113" s="246"/>
      <c r="I113" s="247"/>
      <c r="J113" s="248"/>
      <c r="K113" s="249">
        <v>1</v>
      </c>
      <c r="L113" s="249" t="s">
        <v>1607</v>
      </c>
      <c r="N113" s="19"/>
      <c r="Q113" s="6"/>
      <c r="R113" s="186"/>
      <c r="T113" s="187"/>
    </row>
    <row r="114" spans="1:20" x14ac:dyDescent="0.45">
      <c r="A114" s="66"/>
      <c r="B114" s="272"/>
      <c r="C114" s="269" t="s">
        <v>132</v>
      </c>
      <c r="D114" s="269" t="s">
        <v>132</v>
      </c>
      <c r="E114" s="269" t="s">
        <v>132</v>
      </c>
      <c r="F114" s="269" t="s">
        <v>132</v>
      </c>
      <c r="G114" s="142"/>
      <c r="H114" s="246"/>
      <c r="I114" s="247"/>
      <c r="J114" s="248"/>
      <c r="K114" s="249">
        <v>1</v>
      </c>
      <c r="L114" s="249" t="s">
        <v>1607</v>
      </c>
      <c r="N114" s="19"/>
      <c r="Q114" s="6"/>
      <c r="R114" s="186"/>
      <c r="T114" s="187"/>
    </row>
    <row r="115" spans="1:20" x14ac:dyDescent="0.45">
      <c r="A115" s="66"/>
      <c r="B115" s="272"/>
      <c r="C115" s="269" t="s">
        <v>132</v>
      </c>
      <c r="D115" s="269" t="s">
        <v>132</v>
      </c>
      <c r="E115" s="269" t="s">
        <v>132</v>
      </c>
      <c r="F115" s="269" t="s">
        <v>132</v>
      </c>
      <c r="G115" s="142"/>
      <c r="H115" s="246"/>
      <c r="I115" s="247"/>
      <c r="J115" s="248"/>
      <c r="K115" s="249">
        <v>1</v>
      </c>
      <c r="L115" s="249" t="s">
        <v>1607</v>
      </c>
      <c r="N115" s="19"/>
      <c r="Q115" s="6"/>
      <c r="R115" s="186"/>
      <c r="T115" s="187"/>
    </row>
    <row r="116" spans="1:20" x14ac:dyDescent="0.45">
      <c r="A116" s="66"/>
      <c r="B116" s="272"/>
      <c r="C116" s="269" t="s">
        <v>132</v>
      </c>
      <c r="D116" s="269" t="s">
        <v>132</v>
      </c>
      <c r="E116" s="269" t="s">
        <v>132</v>
      </c>
      <c r="F116" s="269" t="s">
        <v>132</v>
      </c>
      <c r="G116" s="142"/>
      <c r="H116" s="246"/>
      <c r="I116" s="247"/>
      <c r="J116" s="248"/>
      <c r="K116" s="249">
        <v>1</v>
      </c>
      <c r="L116" s="249" t="s">
        <v>1607</v>
      </c>
      <c r="N116" s="19"/>
      <c r="Q116" s="6"/>
      <c r="R116" s="186"/>
      <c r="T116" s="187"/>
    </row>
    <row r="117" spans="1:20" x14ac:dyDescent="0.45">
      <c r="A117" s="66"/>
      <c r="B117" s="272"/>
      <c r="C117" s="269" t="s">
        <v>132</v>
      </c>
      <c r="D117" s="269" t="s">
        <v>132</v>
      </c>
      <c r="E117" s="269" t="s">
        <v>132</v>
      </c>
      <c r="F117" s="269" t="s">
        <v>132</v>
      </c>
      <c r="G117" s="142"/>
      <c r="H117" s="246"/>
      <c r="I117" s="247"/>
      <c r="J117" s="248"/>
      <c r="K117" s="249">
        <v>1</v>
      </c>
      <c r="L117" s="249" t="s">
        <v>1607</v>
      </c>
      <c r="N117" s="19"/>
      <c r="Q117" s="6"/>
      <c r="R117" s="186"/>
      <c r="T117" s="187"/>
    </row>
    <row r="118" spans="1:20" x14ac:dyDescent="0.45">
      <c r="A118" s="66"/>
      <c r="B118" s="272"/>
      <c r="C118" s="269" t="s">
        <v>132</v>
      </c>
      <c r="D118" s="269" t="s">
        <v>132</v>
      </c>
      <c r="E118" s="269" t="s">
        <v>132</v>
      </c>
      <c r="F118" s="269" t="s">
        <v>132</v>
      </c>
      <c r="G118" s="142"/>
      <c r="H118" s="246"/>
      <c r="I118" s="247"/>
      <c r="J118" s="248"/>
      <c r="K118" s="249">
        <v>1</v>
      </c>
      <c r="L118" s="249" t="s">
        <v>1607</v>
      </c>
      <c r="N118" s="19"/>
      <c r="Q118" s="6"/>
      <c r="R118" s="186"/>
      <c r="T118" s="187"/>
    </row>
    <row r="119" spans="1:20" ht="51" customHeight="1" x14ac:dyDescent="0.45">
      <c r="A119" s="66"/>
      <c r="B119" s="345" t="s">
        <v>153</v>
      </c>
      <c r="C119" s="345"/>
      <c r="D119" s="345"/>
      <c r="E119" s="345"/>
      <c r="F119" s="345"/>
      <c r="G119" s="345"/>
      <c r="H119" s="58"/>
      <c r="I119" s="58"/>
      <c r="J119" s="58"/>
      <c r="K119" s="58"/>
      <c r="L119" s="58"/>
      <c r="Q119" s="6"/>
      <c r="R119" s="186"/>
      <c r="T119" s="187"/>
    </row>
    <row r="120" spans="1:20" ht="14.65" thickBot="1" x14ac:dyDescent="0.5">
      <c r="A120" s="66" t="s">
        <v>154</v>
      </c>
      <c r="B120" s="276" t="s">
        <v>155</v>
      </c>
      <c r="C120" s="277" t="s">
        <v>135</v>
      </c>
      <c r="D120" s="277" t="s">
        <v>130</v>
      </c>
      <c r="E120" s="277" t="s">
        <v>128</v>
      </c>
      <c r="F120" s="277" t="s">
        <v>127</v>
      </c>
      <c r="G120" s="277" t="s">
        <v>126</v>
      </c>
      <c r="H120" s="8"/>
      <c r="I120" s="8"/>
      <c r="J120" s="8"/>
      <c r="K120" s="8"/>
      <c r="L120" s="8"/>
      <c r="N120" s="19"/>
      <c r="Q120" s="6"/>
      <c r="R120" s="186" t="s">
        <v>120</v>
      </c>
      <c r="T120" s="187"/>
    </row>
    <row r="121" spans="1:20" ht="31.5" customHeight="1" thickTop="1" x14ac:dyDescent="0.45">
      <c r="A121" s="66"/>
      <c r="B121" s="278" t="s">
        <v>122</v>
      </c>
      <c r="C121" s="279" t="s">
        <v>1387</v>
      </c>
      <c r="D121" s="279" t="s">
        <v>1388</v>
      </c>
      <c r="E121" s="279" t="s">
        <v>1389</v>
      </c>
      <c r="F121" s="279" t="s">
        <v>1390</v>
      </c>
      <c r="G121" s="279"/>
      <c r="H121" s="246"/>
      <c r="I121" s="247"/>
      <c r="J121" s="248"/>
      <c r="K121" s="249">
        <v>1</v>
      </c>
      <c r="L121" s="249" t="s">
        <v>1607</v>
      </c>
      <c r="N121" s="19"/>
      <c r="Q121" s="6"/>
      <c r="R121" s="186"/>
      <c r="T121" s="187"/>
    </row>
    <row r="122" spans="1:20" ht="26.25" x14ac:dyDescent="0.45">
      <c r="A122" s="66"/>
      <c r="B122" s="280" t="s">
        <v>123</v>
      </c>
      <c r="C122" s="281" t="s">
        <v>1402</v>
      </c>
      <c r="D122" s="281" t="s">
        <v>1397</v>
      </c>
      <c r="E122" s="281" t="s">
        <v>1396</v>
      </c>
      <c r="F122" s="281" t="s">
        <v>1391</v>
      </c>
      <c r="G122" s="281"/>
      <c r="H122" s="246"/>
      <c r="I122" s="247"/>
      <c r="J122" s="248"/>
      <c r="K122" s="249">
        <v>1</v>
      </c>
      <c r="L122" s="249" t="s">
        <v>1607</v>
      </c>
      <c r="N122" s="19"/>
      <c r="Q122" s="6"/>
      <c r="R122" s="186"/>
      <c r="T122" s="187"/>
    </row>
    <row r="123" spans="1:20" ht="25.05" customHeight="1" x14ac:dyDescent="0.45">
      <c r="A123" s="66"/>
      <c r="B123" s="282" t="s">
        <v>124</v>
      </c>
      <c r="C123" s="283" t="s">
        <v>1401</v>
      </c>
      <c r="D123" s="283" t="s">
        <v>1398</v>
      </c>
      <c r="E123" s="283" t="s">
        <v>1395</v>
      </c>
      <c r="F123" s="283" t="s">
        <v>1392</v>
      </c>
      <c r="G123" s="283"/>
      <c r="H123" s="246"/>
      <c r="I123" s="247"/>
      <c r="J123" s="248"/>
      <c r="K123" s="249">
        <v>1</v>
      </c>
      <c r="L123" s="249" t="s">
        <v>1607</v>
      </c>
      <c r="N123" s="19"/>
      <c r="Q123" s="6"/>
      <c r="R123" s="186"/>
      <c r="T123" s="187"/>
    </row>
    <row r="124" spans="1:20" ht="46.05" customHeight="1" x14ac:dyDescent="0.45">
      <c r="A124" s="66"/>
      <c r="B124" s="280" t="s">
        <v>125</v>
      </c>
      <c r="C124" s="281" t="s">
        <v>1400</v>
      </c>
      <c r="D124" s="281" t="s">
        <v>1399</v>
      </c>
      <c r="E124" s="281" t="s">
        <v>1394</v>
      </c>
      <c r="F124" s="281" t="s">
        <v>1393</v>
      </c>
      <c r="G124" s="281"/>
      <c r="H124" s="246"/>
      <c r="I124" s="247"/>
      <c r="J124" s="248"/>
      <c r="K124" s="249">
        <v>1</v>
      </c>
      <c r="L124" s="249" t="s">
        <v>1607</v>
      </c>
      <c r="N124" s="19"/>
      <c r="Q124" s="6"/>
      <c r="R124" s="186"/>
      <c r="T124" s="187"/>
    </row>
    <row r="125" spans="1:20" ht="15" customHeight="1" x14ac:dyDescent="0.45">
      <c r="A125" s="66"/>
      <c r="B125" s="346" t="s">
        <v>156</v>
      </c>
      <c r="C125" s="346"/>
      <c r="D125" s="346"/>
      <c r="E125" s="346"/>
      <c r="F125" s="346"/>
      <c r="G125" s="346"/>
      <c r="H125" s="14"/>
      <c r="I125" s="14"/>
      <c r="J125" s="14"/>
      <c r="K125" s="14"/>
      <c r="L125" s="14"/>
      <c r="Q125" s="6"/>
      <c r="R125" s="186"/>
      <c r="T125" s="187"/>
    </row>
    <row r="126" spans="1:20" ht="16.05" customHeight="1" x14ac:dyDescent="0.45">
      <c r="B126" s="274"/>
      <c r="C126" s="274"/>
      <c r="D126" s="274"/>
      <c r="E126" s="274"/>
      <c r="F126" s="274"/>
      <c r="G126" s="274"/>
      <c r="H126" s="14"/>
      <c r="I126" s="14"/>
      <c r="J126" s="14"/>
      <c r="K126" s="14"/>
      <c r="L126" s="14"/>
      <c r="Q126" s="6"/>
      <c r="R126" s="186"/>
      <c r="T126" s="187"/>
    </row>
    <row r="127" spans="1:20" x14ac:dyDescent="0.45">
      <c r="A127" s="66"/>
      <c r="B127" s="255" t="s">
        <v>157</v>
      </c>
      <c r="C127" s="256"/>
      <c r="D127" s="256"/>
      <c r="E127" s="256"/>
      <c r="F127" s="256"/>
      <c r="G127" s="257"/>
      <c r="H127" s="245" t="s">
        <v>1944</v>
      </c>
      <c r="I127" s="245" t="s">
        <v>539</v>
      </c>
      <c r="J127" s="245" t="s">
        <v>1945</v>
      </c>
      <c r="K127" s="245" t="s">
        <v>1063</v>
      </c>
      <c r="L127" s="245" t="s">
        <v>1946</v>
      </c>
      <c r="P127" s="15" t="s">
        <v>39</v>
      </c>
      <c r="R127" s="186"/>
      <c r="T127" s="187"/>
    </row>
    <row r="128" spans="1:20" ht="119.25" customHeight="1" x14ac:dyDescent="0.45">
      <c r="A128" s="66" t="s">
        <v>158</v>
      </c>
      <c r="B128" s="254" t="s">
        <v>159</v>
      </c>
      <c r="C128" s="326" t="s">
        <v>1976</v>
      </c>
      <c r="D128" s="326"/>
      <c r="E128" s="326"/>
      <c r="F128" s="326"/>
      <c r="G128" s="326"/>
      <c r="H128" s="246"/>
      <c r="I128" s="247"/>
      <c r="J128" s="248"/>
      <c r="K128" s="249">
        <v>1</v>
      </c>
      <c r="L128" s="249" t="s">
        <v>1607</v>
      </c>
      <c r="N128" s="19"/>
      <c r="P128" s="16" t="s">
        <v>160</v>
      </c>
      <c r="R128" s="186" t="s">
        <v>1208</v>
      </c>
      <c r="T128" s="187"/>
    </row>
    <row r="129" spans="1:20" ht="33.75" customHeight="1" x14ac:dyDescent="0.45">
      <c r="A129" s="66" t="s">
        <v>161</v>
      </c>
      <c r="B129" s="254" t="s">
        <v>1957</v>
      </c>
      <c r="C129" s="321" t="s">
        <v>1932</v>
      </c>
      <c r="D129" s="321"/>
      <c r="E129" s="321"/>
      <c r="F129" s="321"/>
      <c r="G129" s="321"/>
      <c r="H129" s="246"/>
      <c r="I129" s="247"/>
      <c r="J129" s="248"/>
      <c r="K129" s="249">
        <v>1</v>
      </c>
      <c r="L129" s="249" t="s">
        <v>1607</v>
      </c>
      <c r="N129" s="21"/>
      <c r="P129" s="16" t="s">
        <v>162</v>
      </c>
      <c r="R129" s="186" t="s">
        <v>1208</v>
      </c>
      <c r="T129" s="187"/>
    </row>
    <row r="130" spans="1:20" ht="30" customHeight="1" x14ac:dyDescent="0.45">
      <c r="A130" s="66" t="s">
        <v>163</v>
      </c>
      <c r="B130" s="254" t="s">
        <v>164</v>
      </c>
      <c r="C130" s="321" t="s">
        <v>1931</v>
      </c>
      <c r="D130" s="321"/>
      <c r="E130" s="321"/>
      <c r="F130" s="321"/>
      <c r="G130" s="321"/>
      <c r="H130" s="246"/>
      <c r="I130" s="247"/>
      <c r="J130" s="248"/>
      <c r="K130" s="249">
        <v>1</v>
      </c>
      <c r="L130" s="249" t="s">
        <v>1607</v>
      </c>
      <c r="N130" s="21"/>
      <c r="P130" s="16" t="s">
        <v>165</v>
      </c>
      <c r="R130" s="186"/>
      <c r="T130" s="187"/>
    </row>
    <row r="131" spans="1:20" ht="45.75" customHeight="1" x14ac:dyDescent="0.45">
      <c r="A131" s="66" t="s">
        <v>166</v>
      </c>
      <c r="B131" s="254" t="s">
        <v>167</v>
      </c>
      <c r="C131" s="321" t="s">
        <v>1933</v>
      </c>
      <c r="D131" s="321"/>
      <c r="E131" s="321"/>
      <c r="F131" s="321"/>
      <c r="G131" s="321"/>
      <c r="H131" s="246"/>
      <c r="I131" s="247"/>
      <c r="J131" s="248"/>
      <c r="K131" s="249">
        <v>1</v>
      </c>
      <c r="L131" s="249" t="s">
        <v>1607</v>
      </c>
      <c r="N131" s="21"/>
      <c r="P131" s="16" t="s">
        <v>168</v>
      </c>
      <c r="R131" s="186"/>
      <c r="T131" s="187"/>
    </row>
    <row r="132" spans="1:20" ht="68.099999999999994" customHeight="1" x14ac:dyDescent="0.45">
      <c r="A132" s="66" t="s">
        <v>169</v>
      </c>
      <c r="B132" s="254" t="s">
        <v>170</v>
      </c>
      <c r="C132" s="348" t="s">
        <v>1967</v>
      </c>
      <c r="D132" s="349"/>
      <c r="E132" s="349"/>
      <c r="F132" s="349"/>
      <c r="G132" s="349"/>
      <c r="H132" s="246"/>
      <c r="I132" s="247"/>
      <c r="J132" s="248"/>
      <c r="K132" s="249">
        <v>1</v>
      </c>
      <c r="L132" s="249" t="s">
        <v>1607</v>
      </c>
      <c r="N132" s="24"/>
      <c r="P132" s="16" t="s">
        <v>171</v>
      </c>
      <c r="R132" s="186" t="s">
        <v>1208</v>
      </c>
      <c r="T132" s="187" t="s">
        <v>1218</v>
      </c>
    </row>
    <row r="133" spans="1:20" ht="149.55000000000001" customHeight="1" x14ac:dyDescent="0.45">
      <c r="A133" s="66" t="s">
        <v>172</v>
      </c>
      <c r="B133" s="254" t="s">
        <v>173</v>
      </c>
      <c r="C133" s="347" t="s">
        <v>1968</v>
      </c>
      <c r="D133" s="347"/>
      <c r="E133" s="347"/>
      <c r="F133" s="347"/>
      <c r="G133" s="347"/>
      <c r="H133" s="246"/>
      <c r="I133" s="247"/>
      <c r="J133" s="248"/>
      <c r="K133" s="249">
        <v>1</v>
      </c>
      <c r="L133" s="249" t="s">
        <v>1607</v>
      </c>
      <c r="N133" s="20"/>
      <c r="P133" s="16" t="s">
        <v>174</v>
      </c>
      <c r="R133" s="186" t="s">
        <v>1208</v>
      </c>
      <c r="T133" s="187"/>
    </row>
    <row r="134" spans="1:20" ht="74.099999999999994" customHeight="1" x14ac:dyDescent="0.45">
      <c r="A134" s="66" t="s">
        <v>175</v>
      </c>
      <c r="B134" s="254" t="s">
        <v>176</v>
      </c>
      <c r="C134" s="347" t="s">
        <v>1969</v>
      </c>
      <c r="D134" s="347"/>
      <c r="E134" s="347"/>
      <c r="F134" s="347"/>
      <c r="G134" s="347"/>
      <c r="H134" s="246"/>
      <c r="I134" s="247"/>
      <c r="J134" s="248"/>
      <c r="K134" s="249">
        <v>1</v>
      </c>
      <c r="L134" s="249" t="s">
        <v>1607</v>
      </c>
      <c r="N134" s="20"/>
      <c r="P134" s="16" t="s">
        <v>177</v>
      </c>
      <c r="R134" s="186" t="s">
        <v>1208</v>
      </c>
      <c r="T134" s="187"/>
    </row>
    <row r="135" spans="1:20" ht="53.1" customHeight="1" x14ac:dyDescent="0.45">
      <c r="A135" s="66" t="s">
        <v>178</v>
      </c>
      <c r="B135" s="254" t="s">
        <v>179</v>
      </c>
      <c r="C135" s="347" t="s">
        <v>1970</v>
      </c>
      <c r="D135" s="347"/>
      <c r="E135" s="347"/>
      <c r="F135" s="347"/>
      <c r="G135" s="347"/>
      <c r="H135" s="246"/>
      <c r="I135" s="247"/>
      <c r="J135" s="248"/>
      <c r="K135" s="249">
        <v>1</v>
      </c>
      <c r="L135" s="249" t="s">
        <v>1607</v>
      </c>
      <c r="N135" s="21"/>
      <c r="P135" s="16" t="s">
        <v>180</v>
      </c>
      <c r="R135" s="186"/>
      <c r="T135" s="187"/>
    </row>
    <row r="136" spans="1:20" ht="169.5" customHeight="1" x14ac:dyDescent="0.45">
      <c r="A136" s="66" t="s">
        <v>181</v>
      </c>
      <c r="B136" s="254" t="s">
        <v>182</v>
      </c>
      <c r="C136" s="347" t="s">
        <v>2010</v>
      </c>
      <c r="D136" s="347"/>
      <c r="E136" s="347"/>
      <c r="F136" s="347"/>
      <c r="G136" s="347"/>
      <c r="H136" s="246"/>
      <c r="I136" s="247"/>
      <c r="J136" s="248"/>
      <c r="K136" s="249">
        <v>1</v>
      </c>
      <c r="L136" s="249" t="s">
        <v>1607</v>
      </c>
      <c r="N136" s="20"/>
      <c r="P136" s="16" t="s">
        <v>183</v>
      </c>
      <c r="R136" s="186"/>
      <c r="T136" s="187"/>
    </row>
    <row r="137" spans="1:20" ht="240" customHeight="1" x14ac:dyDescent="0.45">
      <c r="A137" s="66" t="s">
        <v>184</v>
      </c>
      <c r="B137" s="254" t="s">
        <v>185</v>
      </c>
      <c r="C137" s="347" t="s">
        <v>2009</v>
      </c>
      <c r="D137" s="347"/>
      <c r="E137" s="347"/>
      <c r="F137" s="347"/>
      <c r="G137" s="347"/>
      <c r="H137" s="246" t="s">
        <v>1977</v>
      </c>
      <c r="I137" s="247"/>
      <c r="J137" s="248"/>
      <c r="K137" s="249">
        <v>1</v>
      </c>
      <c r="L137" s="249" t="s">
        <v>1607</v>
      </c>
      <c r="N137" s="20"/>
      <c r="P137" s="16" t="s">
        <v>186</v>
      </c>
      <c r="R137" s="186"/>
      <c r="T137" s="187"/>
    </row>
    <row r="138" spans="1:20" ht="115.05" customHeight="1" x14ac:dyDescent="0.45">
      <c r="A138" s="66" t="s">
        <v>187</v>
      </c>
      <c r="B138" s="254" t="s">
        <v>188</v>
      </c>
      <c r="C138" s="347" t="s">
        <v>1971</v>
      </c>
      <c r="D138" s="347"/>
      <c r="E138" s="347"/>
      <c r="F138" s="347"/>
      <c r="G138" s="347"/>
      <c r="H138" s="246" t="s">
        <v>1977</v>
      </c>
      <c r="I138" s="247"/>
      <c r="J138" s="248"/>
      <c r="K138" s="249">
        <v>1</v>
      </c>
      <c r="L138" s="249" t="s">
        <v>1607</v>
      </c>
      <c r="N138" s="20"/>
      <c r="P138" s="16" t="s">
        <v>189</v>
      </c>
      <c r="R138" s="186"/>
      <c r="T138" s="187"/>
    </row>
    <row r="139" spans="1:20" ht="160.05000000000001" customHeight="1" x14ac:dyDescent="0.45">
      <c r="A139" s="66" t="s">
        <v>190</v>
      </c>
      <c r="B139" s="254" t="s">
        <v>1935</v>
      </c>
      <c r="C139" s="347" t="s">
        <v>1972</v>
      </c>
      <c r="D139" s="347"/>
      <c r="E139" s="347"/>
      <c r="F139" s="347"/>
      <c r="G139" s="347"/>
      <c r="H139" s="246"/>
      <c r="I139" s="247"/>
      <c r="J139" s="248"/>
      <c r="K139" s="249">
        <v>1</v>
      </c>
      <c r="L139" s="249" t="s">
        <v>1607</v>
      </c>
      <c r="N139" s="20"/>
      <c r="P139" s="16" t="s">
        <v>191</v>
      </c>
      <c r="R139" s="186"/>
      <c r="T139" s="187"/>
    </row>
    <row r="140" spans="1:20" ht="45" customHeight="1" x14ac:dyDescent="0.45">
      <c r="A140" s="66" t="s">
        <v>192</v>
      </c>
      <c r="B140" s="254" t="s">
        <v>1934</v>
      </c>
      <c r="C140" s="347" t="s">
        <v>1973</v>
      </c>
      <c r="D140" s="347"/>
      <c r="E140" s="347"/>
      <c r="F140" s="347"/>
      <c r="G140" s="347"/>
      <c r="H140" s="246"/>
      <c r="I140" s="247"/>
      <c r="J140" s="248"/>
      <c r="K140" s="249">
        <v>1</v>
      </c>
      <c r="L140" s="249" t="s">
        <v>1607</v>
      </c>
      <c r="N140" s="20"/>
      <c r="P140" s="16" t="s">
        <v>194</v>
      </c>
      <c r="R140" s="186"/>
      <c r="T140" s="187"/>
    </row>
    <row r="141" spans="1:20" ht="148.05000000000001" customHeight="1" x14ac:dyDescent="0.45">
      <c r="A141" s="66" t="s">
        <v>195</v>
      </c>
      <c r="B141" s="254" t="s">
        <v>196</v>
      </c>
      <c r="C141" s="347" t="s">
        <v>1974</v>
      </c>
      <c r="D141" s="347"/>
      <c r="E141" s="347"/>
      <c r="F141" s="347"/>
      <c r="G141" s="347"/>
      <c r="H141" s="246"/>
      <c r="I141" s="247"/>
      <c r="J141" s="248"/>
      <c r="K141" s="249">
        <v>1</v>
      </c>
      <c r="L141" s="249" t="s">
        <v>1607</v>
      </c>
      <c r="N141" s="20"/>
      <c r="P141" s="16" t="s">
        <v>1958</v>
      </c>
      <c r="R141" s="186"/>
      <c r="T141" s="187"/>
    </row>
    <row r="142" spans="1:20" ht="55.05" customHeight="1" x14ac:dyDescent="0.45">
      <c r="A142" s="66" t="s">
        <v>197</v>
      </c>
      <c r="B142" s="254" t="s">
        <v>198</v>
      </c>
      <c r="C142" s="321" t="s">
        <v>193</v>
      </c>
      <c r="D142" s="321"/>
      <c r="E142" s="321"/>
      <c r="F142" s="321"/>
      <c r="G142" s="321"/>
      <c r="H142" s="246"/>
      <c r="I142" s="247"/>
      <c r="J142" s="248"/>
      <c r="K142" s="249">
        <v>1</v>
      </c>
      <c r="L142" s="249" t="s">
        <v>1607</v>
      </c>
      <c r="N142" s="21"/>
      <c r="P142" s="16" t="s">
        <v>199</v>
      </c>
      <c r="R142" s="186" t="s">
        <v>1208</v>
      </c>
      <c r="T142" s="187"/>
    </row>
    <row r="143" spans="1:20" ht="60.6" customHeight="1" x14ac:dyDescent="0.45">
      <c r="A143" s="66" t="s">
        <v>200</v>
      </c>
      <c r="B143" s="254" t="s">
        <v>201</v>
      </c>
      <c r="C143" s="347" t="s">
        <v>1975</v>
      </c>
      <c r="D143" s="347"/>
      <c r="E143" s="347"/>
      <c r="F143" s="347"/>
      <c r="G143" s="347"/>
      <c r="H143" s="246" t="s">
        <v>1978</v>
      </c>
      <c r="I143" s="247"/>
      <c r="J143" s="248"/>
      <c r="K143" s="249">
        <v>1</v>
      </c>
      <c r="L143" s="249" t="s">
        <v>1607</v>
      </c>
      <c r="N143" s="20"/>
      <c r="P143" s="16" t="s">
        <v>202</v>
      </c>
      <c r="R143" s="186" t="s">
        <v>1208</v>
      </c>
      <c r="T143" s="187"/>
    </row>
    <row r="144" spans="1:20" ht="89.25" customHeight="1" x14ac:dyDescent="0.45">
      <c r="A144" s="66" t="s">
        <v>203</v>
      </c>
      <c r="B144" s="254" t="s">
        <v>204</v>
      </c>
      <c r="C144" s="321" t="s">
        <v>1403</v>
      </c>
      <c r="D144" s="321"/>
      <c r="E144" s="321"/>
      <c r="F144" s="321"/>
      <c r="G144" s="321"/>
      <c r="H144" s="246"/>
      <c r="I144" s="247"/>
      <c r="J144" s="248"/>
      <c r="K144" s="249">
        <v>1</v>
      </c>
      <c r="L144" s="249" t="s">
        <v>1607</v>
      </c>
      <c r="N144" s="21"/>
      <c r="P144" s="16" t="s">
        <v>205</v>
      </c>
      <c r="R144" s="186" t="s">
        <v>1208</v>
      </c>
      <c r="T144" s="187"/>
    </row>
    <row r="145" spans="1:20" ht="33" customHeight="1" x14ac:dyDescent="0.45">
      <c r="A145" s="66" t="s">
        <v>206</v>
      </c>
      <c r="B145" s="254" t="s">
        <v>207</v>
      </c>
      <c r="C145" s="321" t="s">
        <v>1404</v>
      </c>
      <c r="D145" s="321"/>
      <c r="E145" s="321"/>
      <c r="F145" s="321"/>
      <c r="G145" s="321"/>
      <c r="H145" s="246"/>
      <c r="I145" s="247"/>
      <c r="J145" s="248"/>
      <c r="K145" s="249">
        <v>1</v>
      </c>
      <c r="L145" s="249" t="s">
        <v>1607</v>
      </c>
      <c r="N145" s="24"/>
      <c r="P145" s="16" t="s">
        <v>208</v>
      </c>
      <c r="R145" s="186" t="s">
        <v>1208</v>
      </c>
      <c r="T145" s="187"/>
    </row>
    <row r="146" spans="1:20" ht="30.75" customHeight="1" x14ac:dyDescent="0.45">
      <c r="A146" s="66" t="s">
        <v>209</v>
      </c>
      <c r="B146" s="254" t="s">
        <v>210</v>
      </c>
      <c r="C146" s="321" t="s">
        <v>211</v>
      </c>
      <c r="D146" s="321"/>
      <c r="E146" s="321"/>
      <c r="F146" s="321"/>
      <c r="G146" s="321"/>
      <c r="H146" s="246"/>
      <c r="I146" s="247"/>
      <c r="J146" s="248"/>
      <c r="K146" s="249">
        <v>1</v>
      </c>
      <c r="L146" s="249" t="s">
        <v>1607</v>
      </c>
      <c r="N146" s="24"/>
      <c r="P146" s="16" t="s">
        <v>212</v>
      </c>
      <c r="R146" s="186" t="s">
        <v>1208</v>
      </c>
      <c r="T146" s="187"/>
    </row>
    <row r="147" spans="1:20" ht="77.25" customHeight="1" x14ac:dyDescent="0.45">
      <c r="A147" s="66" t="s">
        <v>213</v>
      </c>
      <c r="B147" s="254" t="s">
        <v>214</v>
      </c>
      <c r="C147" s="321" t="s">
        <v>1405</v>
      </c>
      <c r="D147" s="321"/>
      <c r="E147" s="321"/>
      <c r="F147" s="321"/>
      <c r="G147" s="321"/>
      <c r="H147" s="246"/>
      <c r="I147" s="247"/>
      <c r="J147" s="248"/>
      <c r="K147" s="249">
        <v>1</v>
      </c>
      <c r="L147" s="249" t="s">
        <v>1607</v>
      </c>
      <c r="N147" s="20"/>
      <c r="P147" s="16" t="s">
        <v>215</v>
      </c>
      <c r="R147" s="186"/>
      <c r="T147" s="187"/>
    </row>
    <row r="148" spans="1:20" ht="34.9" x14ac:dyDescent="0.45">
      <c r="A148" s="66" t="s">
        <v>216</v>
      </c>
      <c r="B148" s="254" t="s">
        <v>217</v>
      </c>
      <c r="C148" s="321" t="s">
        <v>1936</v>
      </c>
      <c r="D148" s="321"/>
      <c r="E148" s="321"/>
      <c r="F148" s="321"/>
      <c r="G148" s="321"/>
      <c r="H148" s="246"/>
      <c r="I148" s="247"/>
      <c r="J148" s="248"/>
      <c r="K148" s="249">
        <v>1</v>
      </c>
      <c r="L148" s="249" t="s">
        <v>1607</v>
      </c>
      <c r="N148" s="21"/>
      <c r="P148" s="16" t="s">
        <v>218</v>
      </c>
      <c r="R148" s="186" t="s">
        <v>1209</v>
      </c>
      <c r="T148" s="187"/>
    </row>
    <row r="149" spans="1:20" x14ac:dyDescent="0.45">
      <c r="B149" s="138"/>
      <c r="C149" s="138"/>
      <c r="D149" s="138"/>
      <c r="E149" s="138"/>
      <c r="F149" s="138"/>
      <c r="G149" s="138"/>
      <c r="R149" s="186"/>
      <c r="T149" s="187"/>
    </row>
    <row r="150" spans="1:20" x14ac:dyDescent="0.45">
      <c r="A150" s="66"/>
      <c r="B150" s="255" t="s">
        <v>219</v>
      </c>
      <c r="C150" s="256"/>
      <c r="D150" s="256"/>
      <c r="E150" s="256"/>
      <c r="F150" s="256"/>
      <c r="G150" s="257"/>
      <c r="H150" s="245" t="s">
        <v>1944</v>
      </c>
      <c r="I150" s="245" t="s">
        <v>539</v>
      </c>
      <c r="J150" s="245" t="s">
        <v>1945</v>
      </c>
      <c r="K150" s="245" t="s">
        <v>1063</v>
      </c>
      <c r="L150" s="245" t="s">
        <v>1946</v>
      </c>
      <c r="P150" s="15" t="s">
        <v>39</v>
      </c>
      <c r="R150" s="186"/>
      <c r="T150" s="187"/>
    </row>
    <row r="151" spans="1:20" ht="54" customHeight="1" x14ac:dyDescent="0.45">
      <c r="A151" s="66" t="s">
        <v>220</v>
      </c>
      <c r="B151" s="254" t="s">
        <v>221</v>
      </c>
      <c r="C151" s="350" t="s">
        <v>1406</v>
      </c>
      <c r="D151" s="351"/>
      <c r="E151" s="351"/>
      <c r="F151" s="351"/>
      <c r="G151" s="352"/>
      <c r="H151" s="246"/>
      <c r="I151" s="247"/>
      <c r="J151" s="248"/>
      <c r="K151" s="249">
        <v>1</v>
      </c>
      <c r="L151" s="249" t="s">
        <v>1607</v>
      </c>
      <c r="N151" s="19"/>
      <c r="P151" s="16" t="s">
        <v>222</v>
      </c>
      <c r="R151" s="186"/>
      <c r="T151" s="187"/>
    </row>
    <row r="152" spans="1:20" ht="46.5" x14ac:dyDescent="0.45">
      <c r="A152" s="66" t="s">
        <v>223</v>
      </c>
      <c r="B152" s="254" t="s">
        <v>224</v>
      </c>
      <c r="C152" s="321" t="s">
        <v>225</v>
      </c>
      <c r="D152" s="321"/>
      <c r="E152" s="321"/>
      <c r="F152" s="334"/>
      <c r="G152" s="275" t="s">
        <v>1948</v>
      </c>
      <c r="H152" s="246"/>
      <c r="I152" s="247"/>
      <c r="J152" s="248"/>
      <c r="K152" s="249">
        <v>1</v>
      </c>
      <c r="L152" s="249" t="s">
        <v>1607</v>
      </c>
      <c r="N152" s="21"/>
      <c r="P152" s="16" t="s">
        <v>226</v>
      </c>
      <c r="R152" s="186" t="s">
        <v>1212</v>
      </c>
      <c r="T152" s="187"/>
    </row>
    <row r="153" spans="1:20" ht="58.15" x14ac:dyDescent="0.45">
      <c r="A153" s="66" t="s">
        <v>227</v>
      </c>
      <c r="B153" s="254" t="s">
        <v>1680</v>
      </c>
      <c r="C153" s="321" t="s">
        <v>225</v>
      </c>
      <c r="D153" s="321"/>
      <c r="E153" s="321"/>
      <c r="F153" s="334"/>
      <c r="G153" s="275" t="s">
        <v>1948</v>
      </c>
      <c r="H153" s="246"/>
      <c r="I153" s="247"/>
      <c r="J153" s="248"/>
      <c r="K153" s="249">
        <v>1</v>
      </c>
      <c r="L153" s="249" t="s">
        <v>1607</v>
      </c>
      <c r="N153" s="24"/>
      <c r="P153" s="16" t="s">
        <v>228</v>
      </c>
      <c r="R153" s="186" t="s">
        <v>459</v>
      </c>
      <c r="T153" s="187"/>
    </row>
    <row r="154" spans="1:20" ht="124.05" customHeight="1" x14ac:dyDescent="0.45">
      <c r="A154" s="66" t="s">
        <v>229</v>
      </c>
      <c r="B154" s="254" t="s">
        <v>1960</v>
      </c>
      <c r="C154" s="321" t="s">
        <v>225</v>
      </c>
      <c r="D154" s="321"/>
      <c r="E154" s="321"/>
      <c r="F154" s="334"/>
      <c r="G154" s="275" t="s">
        <v>1948</v>
      </c>
      <c r="H154" s="246"/>
      <c r="I154" s="247"/>
      <c r="J154" s="248"/>
      <c r="K154" s="249">
        <v>1</v>
      </c>
      <c r="L154" s="249" t="s">
        <v>1607</v>
      </c>
      <c r="N154" s="24"/>
      <c r="P154" s="16" t="s">
        <v>1961</v>
      </c>
      <c r="R154" s="186" t="s">
        <v>1208</v>
      </c>
      <c r="T154" s="187"/>
    </row>
    <row r="155" spans="1:20" ht="117.6" customHeight="1" x14ac:dyDescent="0.45">
      <c r="A155" s="66" t="s">
        <v>230</v>
      </c>
      <c r="B155" s="254" t="s">
        <v>1959</v>
      </c>
      <c r="C155" s="321" t="s">
        <v>225</v>
      </c>
      <c r="D155" s="321"/>
      <c r="E155" s="321"/>
      <c r="F155" s="334"/>
      <c r="G155" s="275" t="s">
        <v>1948</v>
      </c>
      <c r="H155" s="246"/>
      <c r="I155" s="247"/>
      <c r="J155" s="248"/>
      <c r="K155" s="249">
        <v>1</v>
      </c>
      <c r="L155" s="249" t="s">
        <v>1607</v>
      </c>
      <c r="N155" s="22"/>
      <c r="P155" s="16" t="s">
        <v>1965</v>
      </c>
      <c r="R155" s="186" t="s">
        <v>1208</v>
      </c>
      <c r="T155" s="187"/>
    </row>
    <row r="156" spans="1:20" ht="139.05000000000001" customHeight="1" x14ac:dyDescent="0.45">
      <c r="A156" s="66" t="s">
        <v>231</v>
      </c>
      <c r="B156" s="254" t="s">
        <v>1216</v>
      </c>
      <c r="C156" s="321" t="s">
        <v>225</v>
      </c>
      <c r="D156" s="321"/>
      <c r="E156" s="321"/>
      <c r="F156" s="334"/>
      <c r="G156" s="275" t="s">
        <v>1948</v>
      </c>
      <c r="H156" s="246"/>
      <c r="I156" s="247"/>
      <c r="J156" s="248"/>
      <c r="K156" s="249">
        <v>1</v>
      </c>
      <c r="L156" s="249" t="s">
        <v>1607</v>
      </c>
      <c r="N156" s="21"/>
      <c r="P156" s="16" t="s">
        <v>1964</v>
      </c>
      <c r="R156" s="186" t="s">
        <v>1209</v>
      </c>
      <c r="T156" s="187" t="s">
        <v>1219</v>
      </c>
    </row>
    <row r="157" spans="1:20" ht="78" customHeight="1" x14ac:dyDescent="0.45">
      <c r="A157" s="66" t="s">
        <v>232</v>
      </c>
      <c r="B157" s="254" t="s">
        <v>233</v>
      </c>
      <c r="C157" s="321" t="s">
        <v>225</v>
      </c>
      <c r="D157" s="321"/>
      <c r="E157" s="321"/>
      <c r="F157" s="334"/>
      <c r="G157" s="275" t="s">
        <v>1948</v>
      </c>
      <c r="H157" s="246"/>
      <c r="I157" s="247"/>
      <c r="J157" s="248"/>
      <c r="K157" s="249">
        <v>1</v>
      </c>
      <c r="L157" s="249" t="s">
        <v>1607</v>
      </c>
      <c r="N157" s="21"/>
      <c r="P157" s="16" t="s">
        <v>234</v>
      </c>
      <c r="R157" s="186" t="s">
        <v>1210</v>
      </c>
      <c r="T157" s="187"/>
    </row>
    <row r="158" spans="1:20" ht="83.1" customHeight="1" x14ac:dyDescent="0.45">
      <c r="A158" s="66" t="s">
        <v>235</v>
      </c>
      <c r="B158" s="254" t="s">
        <v>236</v>
      </c>
      <c r="C158" s="321" t="s">
        <v>225</v>
      </c>
      <c r="D158" s="321"/>
      <c r="E158" s="321"/>
      <c r="F158" s="334"/>
      <c r="G158" s="275" t="s">
        <v>1948</v>
      </c>
      <c r="H158" s="246"/>
      <c r="I158" s="247"/>
      <c r="J158" s="248"/>
      <c r="K158" s="249">
        <v>1</v>
      </c>
      <c r="L158" s="249" t="s">
        <v>1607</v>
      </c>
      <c r="N158" s="24"/>
      <c r="P158" s="16" t="s">
        <v>1292</v>
      </c>
      <c r="R158" s="186" t="s">
        <v>1208</v>
      </c>
      <c r="T158" s="187" t="s">
        <v>1221</v>
      </c>
    </row>
    <row r="159" spans="1:20" ht="69" customHeight="1" x14ac:dyDescent="0.45">
      <c r="A159" s="66" t="s">
        <v>237</v>
      </c>
      <c r="B159" s="254" t="s">
        <v>238</v>
      </c>
      <c r="C159" s="321" t="s">
        <v>225</v>
      </c>
      <c r="D159" s="321"/>
      <c r="E159" s="321"/>
      <c r="F159" s="334"/>
      <c r="G159" s="275" t="s">
        <v>1948</v>
      </c>
      <c r="H159" s="246"/>
      <c r="I159" s="247"/>
      <c r="J159" s="248"/>
      <c r="K159" s="249">
        <v>1</v>
      </c>
      <c r="L159" s="249" t="s">
        <v>1607</v>
      </c>
      <c r="N159" s="21"/>
      <c r="P159" s="16" t="s">
        <v>239</v>
      </c>
      <c r="R159" s="186"/>
      <c r="T159" s="187"/>
    </row>
    <row r="160" spans="1:20" ht="81" customHeight="1" x14ac:dyDescent="0.45">
      <c r="A160" s="66" t="s">
        <v>240</v>
      </c>
      <c r="B160" s="254" t="s">
        <v>241</v>
      </c>
      <c r="C160" s="321" t="s">
        <v>225</v>
      </c>
      <c r="D160" s="321"/>
      <c r="E160" s="321"/>
      <c r="F160" s="334"/>
      <c r="G160" s="275" t="s">
        <v>1948</v>
      </c>
      <c r="H160" s="246"/>
      <c r="I160" s="247"/>
      <c r="J160" s="248"/>
      <c r="K160" s="249">
        <v>1</v>
      </c>
      <c r="L160" s="249" t="s">
        <v>1607</v>
      </c>
      <c r="N160" s="24"/>
      <c r="P160" s="16" t="s">
        <v>242</v>
      </c>
      <c r="R160" s="186" t="s">
        <v>1208</v>
      </c>
      <c r="T160" s="187"/>
    </row>
    <row r="161" spans="1:20" ht="64.05" customHeight="1" x14ac:dyDescent="0.45">
      <c r="A161" s="66" t="s">
        <v>243</v>
      </c>
      <c r="B161" s="254" t="s">
        <v>244</v>
      </c>
      <c r="C161" s="321" t="s">
        <v>1937</v>
      </c>
      <c r="D161" s="321"/>
      <c r="E161" s="321"/>
      <c r="F161" s="334"/>
      <c r="G161" s="275" t="s">
        <v>1948</v>
      </c>
      <c r="H161" s="246"/>
      <c r="I161" s="247"/>
      <c r="J161" s="248"/>
      <c r="K161" s="249">
        <v>1</v>
      </c>
      <c r="L161" s="249" t="s">
        <v>1607</v>
      </c>
      <c r="N161" s="19"/>
      <c r="P161" s="16" t="s">
        <v>245</v>
      </c>
      <c r="R161" s="186"/>
      <c r="T161" s="187"/>
    </row>
    <row r="162" spans="1:20" ht="75" customHeight="1" x14ac:dyDescent="0.45">
      <c r="A162" s="66" t="s">
        <v>246</v>
      </c>
      <c r="B162" s="254" t="s">
        <v>1962</v>
      </c>
      <c r="C162" s="321" t="s">
        <v>225</v>
      </c>
      <c r="D162" s="321"/>
      <c r="E162" s="321"/>
      <c r="F162" s="334"/>
      <c r="G162" s="275" t="s">
        <v>1948</v>
      </c>
      <c r="H162" s="246"/>
      <c r="I162" s="247"/>
      <c r="J162" s="248"/>
      <c r="K162" s="249">
        <v>1</v>
      </c>
      <c r="L162" s="249" t="s">
        <v>1607</v>
      </c>
      <c r="N162" s="19"/>
      <c r="P162" s="16" t="s">
        <v>1963</v>
      </c>
      <c r="R162" s="186" t="s">
        <v>1208</v>
      </c>
      <c r="T162" s="187"/>
    </row>
    <row r="163" spans="1:20" ht="56.55" customHeight="1" x14ac:dyDescent="0.45">
      <c r="A163" s="66" t="s">
        <v>247</v>
      </c>
      <c r="B163" s="254" t="s">
        <v>248</v>
      </c>
      <c r="C163" s="321" t="s">
        <v>249</v>
      </c>
      <c r="D163" s="321"/>
      <c r="E163" s="321"/>
      <c r="F163" s="334"/>
      <c r="G163" s="275" t="s">
        <v>1948</v>
      </c>
      <c r="H163" s="246"/>
      <c r="I163" s="247"/>
      <c r="J163" s="248"/>
      <c r="K163" s="249">
        <v>1</v>
      </c>
      <c r="L163" s="249" t="s">
        <v>1607</v>
      </c>
      <c r="N163" s="20"/>
      <c r="P163" s="16" t="s">
        <v>250</v>
      </c>
      <c r="R163" s="186"/>
      <c r="T163" s="187"/>
    </row>
    <row r="164" spans="1:20" ht="64.5" customHeight="1" x14ac:dyDescent="0.45">
      <c r="A164" s="66" t="s">
        <v>251</v>
      </c>
      <c r="B164" s="254" t="s">
        <v>252</v>
      </c>
      <c r="C164" s="321" t="s">
        <v>225</v>
      </c>
      <c r="D164" s="321"/>
      <c r="E164" s="321"/>
      <c r="F164" s="334"/>
      <c r="G164" s="275" t="s">
        <v>1948</v>
      </c>
      <c r="H164" s="246"/>
      <c r="I164" s="247"/>
      <c r="J164" s="248"/>
      <c r="K164" s="249">
        <v>1</v>
      </c>
      <c r="L164" s="249" t="s">
        <v>1607</v>
      </c>
      <c r="N164" s="19"/>
      <c r="P164" s="16" t="s">
        <v>253</v>
      </c>
      <c r="R164" s="186"/>
      <c r="T164" s="187"/>
    </row>
    <row r="165" spans="1:20" ht="43.05" customHeight="1" x14ac:dyDescent="0.45">
      <c r="A165" s="66" t="s">
        <v>254</v>
      </c>
      <c r="B165" s="254" t="s">
        <v>255</v>
      </c>
      <c r="C165" s="321" t="s">
        <v>256</v>
      </c>
      <c r="D165" s="321"/>
      <c r="E165" s="321"/>
      <c r="F165" s="334"/>
      <c r="G165" s="275" t="s">
        <v>1948</v>
      </c>
      <c r="H165" s="246"/>
      <c r="I165" s="247"/>
      <c r="J165" s="248"/>
      <c r="K165" s="249">
        <v>1</v>
      </c>
      <c r="L165" s="249" t="s">
        <v>1607</v>
      </c>
      <c r="N165" s="20"/>
      <c r="P165" s="16" t="s">
        <v>257</v>
      </c>
      <c r="R165" s="186"/>
      <c r="T165" s="187"/>
    </row>
    <row r="166" spans="1:20" ht="53.1" customHeight="1" x14ac:dyDescent="0.45">
      <c r="A166" s="66" t="s">
        <v>258</v>
      </c>
      <c r="B166" s="254" t="s">
        <v>259</v>
      </c>
      <c r="C166" s="321" t="s">
        <v>225</v>
      </c>
      <c r="D166" s="321"/>
      <c r="E166" s="321"/>
      <c r="F166" s="334"/>
      <c r="G166" s="275" t="s">
        <v>1948</v>
      </c>
      <c r="H166" s="246"/>
      <c r="I166" s="247"/>
      <c r="J166" s="248"/>
      <c r="K166" s="249">
        <v>1</v>
      </c>
      <c r="L166" s="249" t="s">
        <v>1607</v>
      </c>
      <c r="N166" s="19"/>
      <c r="P166" s="16" t="s">
        <v>260</v>
      </c>
      <c r="R166" s="186"/>
      <c r="T166" s="187"/>
    </row>
    <row r="167" spans="1:20" ht="67.05" customHeight="1" x14ac:dyDescent="0.45">
      <c r="A167" s="66" t="s">
        <v>261</v>
      </c>
      <c r="B167" s="254" t="s">
        <v>262</v>
      </c>
      <c r="C167" s="334" t="s">
        <v>1938</v>
      </c>
      <c r="D167" s="341"/>
      <c r="E167" s="341"/>
      <c r="F167" s="341"/>
      <c r="G167" s="333"/>
      <c r="H167" s="246"/>
      <c r="I167" s="247"/>
      <c r="J167" s="248"/>
      <c r="K167" s="249">
        <v>1</v>
      </c>
      <c r="L167" s="249" t="s">
        <v>1607</v>
      </c>
      <c r="N167" s="20"/>
      <c r="P167" s="16" t="s">
        <v>263</v>
      </c>
      <c r="R167" s="186"/>
      <c r="T167" s="187"/>
    </row>
    <row r="168" spans="1:20" ht="67.05" customHeight="1" x14ac:dyDescent="0.45">
      <c r="A168" s="66" t="s">
        <v>264</v>
      </c>
      <c r="B168" s="254" t="s">
        <v>265</v>
      </c>
      <c r="C168" s="334" t="s">
        <v>1939</v>
      </c>
      <c r="D168" s="341"/>
      <c r="E168" s="341"/>
      <c r="F168" s="341"/>
      <c r="G168" s="333"/>
      <c r="H168" s="246"/>
      <c r="I168" s="247"/>
      <c r="J168" s="248"/>
      <c r="K168" s="249">
        <v>1</v>
      </c>
      <c r="L168" s="249" t="s">
        <v>1607</v>
      </c>
      <c r="N168" s="19"/>
      <c r="P168" s="16" t="s">
        <v>266</v>
      </c>
      <c r="R168" s="186"/>
      <c r="T168" s="187"/>
    </row>
    <row r="169" spans="1:20" x14ac:dyDescent="0.45">
      <c r="B169" s="138"/>
      <c r="C169" s="138"/>
      <c r="D169" s="138"/>
      <c r="E169" s="138"/>
      <c r="F169" s="138"/>
      <c r="G169" s="138"/>
      <c r="R169" s="186"/>
      <c r="T169" s="187"/>
    </row>
    <row r="170" spans="1:20" x14ac:dyDescent="0.45">
      <c r="A170" s="66"/>
      <c r="B170" s="255" t="s">
        <v>267</v>
      </c>
      <c r="C170" s="256"/>
      <c r="D170" s="256"/>
      <c r="E170" s="256"/>
      <c r="F170" s="256"/>
      <c r="G170" s="257"/>
      <c r="H170" s="245" t="s">
        <v>1944</v>
      </c>
      <c r="I170" s="245" t="s">
        <v>539</v>
      </c>
      <c r="J170" s="245" t="s">
        <v>1945</v>
      </c>
      <c r="K170" s="245" t="s">
        <v>1063</v>
      </c>
      <c r="L170" s="245" t="s">
        <v>1946</v>
      </c>
      <c r="P170" s="15" t="s">
        <v>39</v>
      </c>
      <c r="R170" s="186"/>
      <c r="T170" s="187"/>
    </row>
    <row r="171" spans="1:20" ht="57" customHeight="1" x14ac:dyDescent="0.45">
      <c r="A171" s="66" t="s">
        <v>268</v>
      </c>
      <c r="B171" s="254" t="s">
        <v>269</v>
      </c>
      <c r="C171" s="321" t="s">
        <v>270</v>
      </c>
      <c r="D171" s="321"/>
      <c r="E171" s="321"/>
      <c r="F171" s="321"/>
      <c r="G171" s="321"/>
      <c r="H171" s="246"/>
      <c r="I171" s="247"/>
      <c r="J171" s="248"/>
      <c r="K171" s="249">
        <v>1</v>
      </c>
      <c r="L171" s="249" t="s">
        <v>1607</v>
      </c>
      <c r="N171" s="21"/>
      <c r="P171" s="16" t="s">
        <v>271</v>
      </c>
      <c r="R171" s="186"/>
      <c r="T171" s="187"/>
    </row>
    <row r="172" spans="1:20" ht="65.55" customHeight="1" x14ac:dyDescent="0.45">
      <c r="A172" s="66" t="s">
        <v>272</v>
      </c>
      <c r="B172" s="254" t="s">
        <v>273</v>
      </c>
      <c r="C172" s="321" t="s">
        <v>274</v>
      </c>
      <c r="D172" s="321"/>
      <c r="E172" s="321"/>
      <c r="F172" s="321"/>
      <c r="G172" s="321"/>
      <c r="H172" s="246"/>
      <c r="I172" s="247"/>
      <c r="J172" s="248"/>
      <c r="K172" s="249">
        <v>1</v>
      </c>
      <c r="L172" s="249" t="s">
        <v>1607</v>
      </c>
      <c r="N172" s="21"/>
      <c r="P172" s="16" t="s">
        <v>275</v>
      </c>
      <c r="R172" s="186"/>
      <c r="T172" s="187"/>
    </row>
    <row r="173" spans="1:20" ht="44.55" customHeight="1" x14ac:dyDescent="0.45">
      <c r="A173" s="66" t="s">
        <v>276</v>
      </c>
      <c r="B173" s="254" t="s">
        <v>1439</v>
      </c>
      <c r="C173" s="321" t="s">
        <v>1440</v>
      </c>
      <c r="D173" s="321"/>
      <c r="E173" s="321"/>
      <c r="F173" s="321"/>
      <c r="G173" s="321"/>
      <c r="H173" s="246"/>
      <c r="I173" s="247"/>
      <c r="J173" s="248"/>
      <c r="K173" s="249">
        <v>1</v>
      </c>
      <c r="L173" s="249" t="s">
        <v>1607</v>
      </c>
      <c r="N173" s="21"/>
      <c r="P173" s="16" t="s">
        <v>277</v>
      </c>
      <c r="R173" s="186"/>
      <c r="T173" s="187"/>
    </row>
    <row r="174" spans="1:20" ht="54.75" customHeight="1" x14ac:dyDescent="0.45">
      <c r="A174" s="66" t="s">
        <v>278</v>
      </c>
      <c r="B174" s="254" t="s">
        <v>279</v>
      </c>
      <c r="C174" s="321" t="s">
        <v>280</v>
      </c>
      <c r="D174" s="321"/>
      <c r="E174" s="321"/>
      <c r="F174" s="321"/>
      <c r="G174" s="321"/>
      <c r="H174" s="246"/>
      <c r="I174" s="247"/>
      <c r="J174" s="248"/>
      <c r="K174" s="249">
        <v>1</v>
      </c>
      <c r="L174" s="249" t="s">
        <v>1607</v>
      </c>
      <c r="N174" s="19"/>
      <c r="P174" s="16" t="s">
        <v>281</v>
      </c>
      <c r="R174" s="186"/>
      <c r="T174" s="187"/>
    </row>
    <row r="175" spans="1:20" ht="79.5" customHeight="1" x14ac:dyDescent="0.45">
      <c r="A175" s="66" t="s">
        <v>282</v>
      </c>
      <c r="B175" s="254" t="s">
        <v>283</v>
      </c>
      <c r="C175" s="321" t="s">
        <v>284</v>
      </c>
      <c r="D175" s="321"/>
      <c r="E175" s="321"/>
      <c r="F175" s="321"/>
      <c r="G175" s="321"/>
      <c r="H175" s="246"/>
      <c r="I175" s="247"/>
      <c r="J175" s="248"/>
      <c r="K175" s="249">
        <v>1</v>
      </c>
      <c r="L175" s="249" t="s">
        <v>1607</v>
      </c>
      <c r="N175" s="19"/>
      <c r="P175" s="16" t="s">
        <v>285</v>
      </c>
      <c r="R175" s="186" t="s">
        <v>1211</v>
      </c>
      <c r="T175" s="187"/>
    </row>
    <row r="176" spans="1:20" ht="56.55" customHeight="1" x14ac:dyDescent="0.45">
      <c r="A176" s="66" t="s">
        <v>286</v>
      </c>
      <c r="B176" s="254" t="s">
        <v>287</v>
      </c>
      <c r="C176" s="321" t="s">
        <v>284</v>
      </c>
      <c r="D176" s="321"/>
      <c r="E176" s="321"/>
      <c r="F176" s="321"/>
      <c r="G176" s="321"/>
      <c r="H176" s="246"/>
      <c r="I176" s="247"/>
      <c r="J176" s="248"/>
      <c r="K176" s="249">
        <v>1</v>
      </c>
      <c r="L176" s="249" t="s">
        <v>1607</v>
      </c>
      <c r="N176" s="19"/>
      <c r="P176" s="16" t="s">
        <v>288</v>
      </c>
      <c r="R176" s="186" t="s">
        <v>1211</v>
      </c>
      <c r="T176" s="187"/>
    </row>
    <row r="177" spans="1:20" ht="39.75" customHeight="1" x14ac:dyDescent="0.45">
      <c r="A177" s="66" t="s">
        <v>289</v>
      </c>
      <c r="B177" s="254" t="s">
        <v>290</v>
      </c>
      <c r="C177" s="321" t="s">
        <v>1407</v>
      </c>
      <c r="D177" s="321"/>
      <c r="E177" s="321"/>
      <c r="F177" s="321"/>
      <c r="G177" s="321"/>
      <c r="H177" s="246"/>
      <c r="I177" s="247"/>
      <c r="J177" s="248"/>
      <c r="K177" s="249">
        <v>1</v>
      </c>
      <c r="L177" s="249" t="s">
        <v>1607</v>
      </c>
      <c r="N177" s="24"/>
      <c r="P177" s="16" t="s">
        <v>291</v>
      </c>
      <c r="R177" s="186" t="s">
        <v>1211</v>
      </c>
      <c r="T177" s="187"/>
    </row>
    <row r="178" spans="1:20" ht="42.75" customHeight="1" x14ac:dyDescent="0.45">
      <c r="A178" s="66" t="s">
        <v>292</v>
      </c>
      <c r="B178" s="254" t="s">
        <v>293</v>
      </c>
      <c r="C178" s="321" t="s">
        <v>284</v>
      </c>
      <c r="D178" s="321"/>
      <c r="E178" s="321"/>
      <c r="F178" s="321"/>
      <c r="G178" s="321"/>
      <c r="H178" s="246"/>
      <c r="I178" s="247"/>
      <c r="J178" s="248"/>
      <c r="K178" s="249">
        <v>1</v>
      </c>
      <c r="L178" s="249" t="s">
        <v>1607</v>
      </c>
      <c r="N178" s="19"/>
      <c r="P178" s="16" t="s">
        <v>294</v>
      </c>
      <c r="R178" s="186" t="s">
        <v>1211</v>
      </c>
      <c r="T178" s="187"/>
    </row>
    <row r="179" spans="1:20" ht="32.25" customHeight="1" x14ac:dyDescent="0.45">
      <c r="A179" s="66" t="s">
        <v>295</v>
      </c>
      <c r="B179" s="254" t="s">
        <v>296</v>
      </c>
      <c r="C179" s="321" t="s">
        <v>284</v>
      </c>
      <c r="D179" s="321"/>
      <c r="E179" s="321"/>
      <c r="F179" s="321"/>
      <c r="G179" s="321"/>
      <c r="H179" s="246"/>
      <c r="I179" s="247"/>
      <c r="J179" s="248"/>
      <c r="K179" s="249">
        <v>1</v>
      </c>
      <c r="L179" s="249" t="s">
        <v>1607</v>
      </c>
      <c r="N179" s="21"/>
      <c r="P179" s="16" t="s">
        <v>297</v>
      </c>
      <c r="R179" s="186" t="s">
        <v>1211</v>
      </c>
      <c r="T179" s="187"/>
    </row>
    <row r="180" spans="1:20" ht="67.05" customHeight="1" x14ac:dyDescent="0.45">
      <c r="A180" s="66" t="s">
        <v>298</v>
      </c>
      <c r="B180" s="254" t="s">
        <v>299</v>
      </c>
      <c r="C180" s="321" t="s">
        <v>284</v>
      </c>
      <c r="D180" s="321"/>
      <c r="E180" s="321"/>
      <c r="F180" s="321"/>
      <c r="G180" s="321"/>
      <c r="H180" s="246"/>
      <c r="I180" s="247"/>
      <c r="J180" s="248"/>
      <c r="K180" s="249">
        <v>1</v>
      </c>
      <c r="L180" s="249" t="s">
        <v>1607</v>
      </c>
      <c r="N180" s="19"/>
      <c r="P180" s="16" t="s">
        <v>300</v>
      </c>
      <c r="R180" s="186"/>
      <c r="T180" s="187"/>
    </row>
    <row r="181" spans="1:20" ht="31.5" customHeight="1" x14ac:dyDescent="0.45">
      <c r="A181" s="66" t="s">
        <v>301</v>
      </c>
      <c r="B181" s="254" t="s">
        <v>302</v>
      </c>
      <c r="C181" s="321" t="s">
        <v>284</v>
      </c>
      <c r="D181" s="321"/>
      <c r="E181" s="321"/>
      <c r="F181" s="321"/>
      <c r="G181" s="321"/>
      <c r="H181" s="246"/>
      <c r="I181" s="247"/>
      <c r="J181" s="248"/>
      <c r="K181" s="249">
        <v>1</v>
      </c>
      <c r="L181" s="249" t="s">
        <v>1607</v>
      </c>
      <c r="N181" s="19"/>
      <c r="P181" s="16" t="s">
        <v>303</v>
      </c>
      <c r="R181" s="186" t="s">
        <v>1213</v>
      </c>
      <c r="T181" s="187"/>
    </row>
    <row r="182" spans="1:20" ht="23.25" x14ac:dyDescent="0.45">
      <c r="A182" s="66" t="s">
        <v>304</v>
      </c>
      <c r="B182" s="254" t="s">
        <v>305</v>
      </c>
      <c r="C182" s="321" t="s">
        <v>306</v>
      </c>
      <c r="D182" s="321"/>
      <c r="E182" s="321"/>
      <c r="F182" s="321"/>
      <c r="G182" s="321"/>
      <c r="H182" s="246"/>
      <c r="I182" s="247"/>
      <c r="J182" s="248"/>
      <c r="K182" s="249">
        <v>1</v>
      </c>
      <c r="L182" s="249" t="s">
        <v>1607</v>
      </c>
      <c r="N182" s="19"/>
      <c r="P182" s="16" t="s">
        <v>307</v>
      </c>
      <c r="R182" s="186"/>
      <c r="T182" s="187"/>
    </row>
    <row r="183" spans="1:20" x14ac:dyDescent="0.45">
      <c r="B183" s="138"/>
      <c r="C183" s="138"/>
      <c r="D183" s="138"/>
      <c r="E183" s="138"/>
      <c r="F183" s="138"/>
      <c r="G183" s="138"/>
      <c r="R183" s="186"/>
      <c r="T183" s="187"/>
    </row>
    <row r="184" spans="1:20" x14ac:dyDescent="0.45">
      <c r="A184" s="66"/>
      <c r="B184" s="255" t="s">
        <v>308</v>
      </c>
      <c r="C184" s="256"/>
      <c r="D184" s="256"/>
      <c r="E184" s="256"/>
      <c r="F184" s="256"/>
      <c r="G184" s="257"/>
      <c r="H184" s="245" t="s">
        <v>1944</v>
      </c>
      <c r="I184" s="245" t="s">
        <v>539</v>
      </c>
      <c r="J184" s="245" t="s">
        <v>1945</v>
      </c>
      <c r="K184" s="245" t="s">
        <v>1063</v>
      </c>
      <c r="L184" s="245" t="s">
        <v>1946</v>
      </c>
      <c r="P184" s="15" t="s">
        <v>39</v>
      </c>
      <c r="R184" s="186"/>
      <c r="T184" s="187"/>
    </row>
    <row r="185" spans="1:20" ht="34.9" x14ac:dyDescent="0.45">
      <c r="A185" s="66" t="s">
        <v>309</v>
      </c>
      <c r="B185" s="254" t="s">
        <v>310</v>
      </c>
      <c r="C185" s="331" t="s">
        <v>311</v>
      </c>
      <c r="D185" s="331"/>
      <c r="E185" s="331"/>
      <c r="F185" s="331"/>
      <c r="G185" s="331"/>
      <c r="H185" s="246"/>
      <c r="I185" s="247"/>
      <c r="J185" s="248"/>
      <c r="K185" s="249">
        <v>1</v>
      </c>
      <c r="L185" s="249" t="s">
        <v>1607</v>
      </c>
      <c r="N185" s="24"/>
      <c r="P185" s="16" t="s">
        <v>312</v>
      </c>
      <c r="R185" s="186" t="s">
        <v>1213</v>
      </c>
      <c r="T185" s="187"/>
    </row>
    <row r="186" spans="1:20" ht="88.5" customHeight="1" x14ac:dyDescent="0.45">
      <c r="A186" s="66" t="s">
        <v>313</v>
      </c>
      <c r="B186" s="254" t="s">
        <v>1459</v>
      </c>
      <c r="C186" s="321" t="s">
        <v>311</v>
      </c>
      <c r="D186" s="321"/>
      <c r="E186" s="321"/>
      <c r="F186" s="321"/>
      <c r="G186" s="321"/>
      <c r="H186" s="246"/>
      <c r="I186" s="247"/>
      <c r="J186" s="248"/>
      <c r="K186" s="249">
        <v>1</v>
      </c>
      <c r="L186" s="249" t="s">
        <v>1607</v>
      </c>
      <c r="N186" s="20"/>
      <c r="P186" s="16" t="s">
        <v>314</v>
      </c>
      <c r="R186" s="186" t="s">
        <v>1213</v>
      </c>
      <c r="T186" s="187"/>
    </row>
    <row r="187" spans="1:20" ht="66" customHeight="1" x14ac:dyDescent="0.45">
      <c r="A187" s="66" t="s">
        <v>315</v>
      </c>
      <c r="B187" s="254" t="s">
        <v>316</v>
      </c>
      <c r="C187" s="321" t="s">
        <v>311</v>
      </c>
      <c r="D187" s="321"/>
      <c r="E187" s="321"/>
      <c r="F187" s="321"/>
      <c r="G187" s="321"/>
      <c r="H187" s="246"/>
      <c r="I187" s="247"/>
      <c r="J187" s="248"/>
      <c r="K187" s="249">
        <v>1</v>
      </c>
      <c r="L187" s="249" t="s">
        <v>1607</v>
      </c>
      <c r="N187" s="22"/>
      <c r="P187" s="16" t="s">
        <v>317</v>
      </c>
      <c r="R187" s="186" t="s">
        <v>1213</v>
      </c>
      <c r="T187" s="187" t="s">
        <v>1475</v>
      </c>
    </row>
    <row r="188" spans="1:20" ht="41.25" customHeight="1" x14ac:dyDescent="0.45">
      <c r="A188" s="66" t="s">
        <v>318</v>
      </c>
      <c r="B188" s="254" t="s">
        <v>319</v>
      </c>
      <c r="C188" s="321" t="s">
        <v>311</v>
      </c>
      <c r="D188" s="321"/>
      <c r="E188" s="321"/>
      <c r="F188" s="321"/>
      <c r="G188" s="321"/>
      <c r="H188" s="246"/>
      <c r="I188" s="247"/>
      <c r="J188" s="248"/>
      <c r="K188" s="249">
        <v>1</v>
      </c>
      <c r="L188" s="249" t="s">
        <v>1607</v>
      </c>
      <c r="N188" s="19"/>
      <c r="P188" s="16" t="s">
        <v>320</v>
      </c>
      <c r="R188" s="186" t="s">
        <v>1213</v>
      </c>
      <c r="T188" s="187"/>
    </row>
    <row r="189" spans="1:20" ht="45.75" customHeight="1" x14ac:dyDescent="0.45">
      <c r="A189" s="66" t="s">
        <v>321</v>
      </c>
      <c r="B189" s="254" t="s">
        <v>322</v>
      </c>
      <c r="C189" s="321" t="s">
        <v>311</v>
      </c>
      <c r="D189" s="321"/>
      <c r="E189" s="321"/>
      <c r="F189" s="321"/>
      <c r="G189" s="321"/>
      <c r="H189" s="246"/>
      <c r="I189" s="247"/>
      <c r="J189" s="248"/>
      <c r="K189" s="249">
        <v>1</v>
      </c>
      <c r="L189" s="249" t="s">
        <v>1607</v>
      </c>
      <c r="N189" s="19"/>
      <c r="P189" s="16" t="s">
        <v>323</v>
      </c>
      <c r="R189" s="186" t="s">
        <v>1213</v>
      </c>
      <c r="T189" s="187"/>
    </row>
    <row r="190" spans="1:20" ht="58.15" x14ac:dyDescent="0.45">
      <c r="A190" s="66" t="s">
        <v>324</v>
      </c>
      <c r="B190" s="254" t="s">
        <v>325</v>
      </c>
      <c r="C190" s="321" t="s">
        <v>311</v>
      </c>
      <c r="D190" s="321"/>
      <c r="E190" s="321"/>
      <c r="F190" s="321"/>
      <c r="G190" s="321"/>
      <c r="H190" s="246"/>
      <c r="I190" s="247"/>
      <c r="J190" s="248"/>
      <c r="K190" s="249">
        <v>1</v>
      </c>
      <c r="L190" s="249" t="s">
        <v>1607</v>
      </c>
      <c r="N190" s="20"/>
      <c r="P190" s="16" t="s">
        <v>1214</v>
      </c>
      <c r="R190" s="186" t="s">
        <v>1213</v>
      </c>
      <c r="T190" s="187"/>
    </row>
    <row r="191" spans="1:20" ht="52.05" customHeight="1" x14ac:dyDescent="0.45">
      <c r="A191" s="66" t="s">
        <v>326</v>
      </c>
      <c r="B191" s="254" t="s">
        <v>327</v>
      </c>
      <c r="C191" s="321" t="s">
        <v>311</v>
      </c>
      <c r="D191" s="321"/>
      <c r="E191" s="321"/>
      <c r="F191" s="321"/>
      <c r="G191" s="321"/>
      <c r="H191" s="246"/>
      <c r="I191" s="247"/>
      <c r="J191" s="248"/>
      <c r="K191" s="249">
        <v>1</v>
      </c>
      <c r="L191" s="249" t="s">
        <v>1607</v>
      </c>
      <c r="N191" s="20"/>
      <c r="P191" s="16" t="s">
        <v>1215</v>
      </c>
      <c r="R191" s="186"/>
      <c r="T191" s="187"/>
    </row>
    <row r="192" spans="1:20" ht="36" customHeight="1" x14ac:dyDescent="0.45">
      <c r="A192" s="66" t="s">
        <v>328</v>
      </c>
      <c r="B192" s="254" t="s">
        <v>329</v>
      </c>
      <c r="C192" s="321" t="s">
        <v>330</v>
      </c>
      <c r="D192" s="321"/>
      <c r="E192" s="321"/>
      <c r="F192" s="321"/>
      <c r="G192" s="321"/>
      <c r="H192" s="246"/>
      <c r="I192" s="247"/>
      <c r="J192" s="248"/>
      <c r="K192" s="249">
        <v>1</v>
      </c>
      <c r="L192" s="249" t="s">
        <v>1607</v>
      </c>
      <c r="N192" s="20"/>
      <c r="P192" s="16" t="s">
        <v>331</v>
      </c>
      <c r="R192" s="186"/>
      <c r="T192" s="187"/>
    </row>
    <row r="193" spans="1:20" ht="34.9" x14ac:dyDescent="0.45">
      <c r="A193" s="66" t="s">
        <v>332</v>
      </c>
      <c r="B193" s="254" t="s">
        <v>333</v>
      </c>
      <c r="C193" s="321" t="s">
        <v>330</v>
      </c>
      <c r="D193" s="321"/>
      <c r="E193" s="321"/>
      <c r="F193" s="321"/>
      <c r="G193" s="321"/>
      <c r="H193" s="246"/>
      <c r="I193" s="247"/>
      <c r="J193" s="248"/>
      <c r="K193" s="249">
        <v>1</v>
      </c>
      <c r="L193" s="249" t="s">
        <v>1607</v>
      </c>
      <c r="N193" s="20"/>
      <c r="P193" s="16" t="s">
        <v>334</v>
      </c>
      <c r="R193" s="186"/>
      <c r="T193" s="187"/>
    </row>
    <row r="194" spans="1:20" ht="34.9" x14ac:dyDescent="0.45">
      <c r="A194" s="66" t="s">
        <v>335</v>
      </c>
      <c r="B194" s="254" t="s">
        <v>336</v>
      </c>
      <c r="C194" s="325" t="s">
        <v>337</v>
      </c>
      <c r="D194" s="325"/>
      <c r="E194" s="325"/>
      <c r="F194" s="325"/>
      <c r="G194" s="325"/>
      <c r="H194" s="246"/>
      <c r="I194" s="247"/>
      <c r="J194" s="248"/>
      <c r="K194" s="249">
        <v>1</v>
      </c>
      <c r="L194" s="249" t="s">
        <v>1607</v>
      </c>
      <c r="N194" s="20"/>
      <c r="P194" s="14" t="s">
        <v>338</v>
      </c>
      <c r="R194" s="186" t="s">
        <v>1213</v>
      </c>
      <c r="T194" s="187"/>
    </row>
    <row r="195" spans="1:20" x14ac:dyDescent="0.45">
      <c r="B195" s="138"/>
      <c r="C195" s="138"/>
      <c r="D195" s="138"/>
      <c r="E195" s="138"/>
      <c r="F195" s="138"/>
      <c r="G195" s="138"/>
      <c r="R195" s="186"/>
      <c r="T195" s="187"/>
    </row>
    <row r="196" spans="1:20" x14ac:dyDescent="0.45">
      <c r="A196" s="66"/>
      <c r="B196" s="255" t="s">
        <v>339</v>
      </c>
      <c r="C196" s="256"/>
      <c r="D196" s="256"/>
      <c r="E196" s="256"/>
      <c r="F196" s="256"/>
      <c r="G196" s="257"/>
      <c r="H196" s="245" t="s">
        <v>1944</v>
      </c>
      <c r="I196" s="245" t="s">
        <v>539</v>
      </c>
      <c r="J196" s="245" t="s">
        <v>1945</v>
      </c>
      <c r="K196" s="245" t="s">
        <v>1063</v>
      </c>
      <c r="L196" s="245" t="s">
        <v>1946</v>
      </c>
      <c r="P196" s="15" t="s">
        <v>39</v>
      </c>
      <c r="R196" s="186"/>
      <c r="T196" s="187"/>
    </row>
    <row r="197" spans="1:20" ht="31.5" customHeight="1" x14ac:dyDescent="0.45">
      <c r="A197" s="66" t="s">
        <v>340</v>
      </c>
      <c r="B197" s="254" t="s">
        <v>341</v>
      </c>
      <c r="C197" s="326" t="s">
        <v>342</v>
      </c>
      <c r="D197" s="326"/>
      <c r="E197" s="326"/>
      <c r="F197" s="326"/>
      <c r="G197" s="326"/>
      <c r="H197" s="246"/>
      <c r="I197" s="247"/>
      <c r="J197" s="248"/>
      <c r="K197" s="249">
        <v>1</v>
      </c>
      <c r="L197" s="249" t="s">
        <v>1607</v>
      </c>
      <c r="N197" s="20"/>
      <c r="P197" s="16" t="s">
        <v>343</v>
      </c>
      <c r="R197" s="186"/>
      <c r="T197" s="187"/>
    </row>
    <row r="198" spans="1:20" ht="23.25" x14ac:dyDescent="0.45">
      <c r="A198" s="66" t="s">
        <v>344</v>
      </c>
      <c r="B198" s="254" t="s">
        <v>252</v>
      </c>
      <c r="C198" s="326" t="s">
        <v>345</v>
      </c>
      <c r="D198" s="326"/>
      <c r="E198" s="326"/>
      <c r="F198" s="326"/>
      <c r="G198" s="326"/>
      <c r="H198" s="246"/>
      <c r="I198" s="247"/>
      <c r="J198" s="248"/>
      <c r="K198" s="249">
        <v>1</v>
      </c>
      <c r="L198" s="249" t="s">
        <v>1607</v>
      </c>
      <c r="N198" s="20"/>
      <c r="P198" s="16" t="s">
        <v>346</v>
      </c>
      <c r="R198" s="186"/>
      <c r="T198" s="187"/>
    </row>
    <row r="199" spans="1:20" ht="34.9" x14ac:dyDescent="0.45">
      <c r="A199" s="66" t="s">
        <v>344</v>
      </c>
      <c r="B199" s="254" t="s">
        <v>347</v>
      </c>
      <c r="C199" s="326" t="s">
        <v>348</v>
      </c>
      <c r="D199" s="326"/>
      <c r="E199" s="326"/>
      <c r="F199" s="326"/>
      <c r="G199" s="326"/>
      <c r="H199" s="246"/>
      <c r="I199" s="247"/>
      <c r="J199" s="248"/>
      <c r="K199" s="249">
        <v>1</v>
      </c>
      <c r="L199" s="249" t="s">
        <v>1607</v>
      </c>
      <c r="N199" s="20"/>
      <c r="P199" s="16" t="s">
        <v>349</v>
      </c>
      <c r="R199" s="186"/>
      <c r="T199" s="187"/>
    </row>
    <row r="200" spans="1:20" ht="34.9" x14ac:dyDescent="0.45">
      <c r="A200" s="66" t="s">
        <v>350</v>
      </c>
      <c r="B200" s="254" t="s">
        <v>351</v>
      </c>
      <c r="C200" s="326" t="s">
        <v>352</v>
      </c>
      <c r="D200" s="326"/>
      <c r="E200" s="326"/>
      <c r="F200" s="326"/>
      <c r="G200" s="326"/>
      <c r="H200" s="246"/>
      <c r="I200" s="247"/>
      <c r="J200" s="248"/>
      <c r="K200" s="249">
        <v>1</v>
      </c>
      <c r="L200" s="249" t="s">
        <v>1607</v>
      </c>
      <c r="N200" s="20"/>
      <c r="P200" s="16" t="s">
        <v>353</v>
      </c>
      <c r="R200" s="186"/>
      <c r="T200" s="187"/>
    </row>
    <row r="201" spans="1:20" ht="23.25" x14ac:dyDescent="0.45">
      <c r="A201" s="66" t="s">
        <v>354</v>
      </c>
      <c r="B201" s="254" t="s">
        <v>355</v>
      </c>
      <c r="C201" s="326" t="s">
        <v>356</v>
      </c>
      <c r="D201" s="326"/>
      <c r="E201" s="326"/>
      <c r="F201" s="326"/>
      <c r="G201" s="326"/>
      <c r="H201" s="246"/>
      <c r="I201" s="247"/>
      <c r="J201" s="248"/>
      <c r="K201" s="249">
        <v>1</v>
      </c>
      <c r="L201" s="249" t="s">
        <v>1607</v>
      </c>
      <c r="N201" s="20"/>
      <c r="P201" s="16" t="s">
        <v>357</v>
      </c>
      <c r="R201" s="186"/>
      <c r="T201" s="187"/>
    </row>
    <row r="203" spans="1:20" x14ac:dyDescent="0.45">
      <c r="K203" s="253">
        <f>COUNTIFS(K$20:K$201,"0",L$20:L$201,"ON")</f>
        <v>0</v>
      </c>
    </row>
    <row r="204" spans="1:20" ht="61.5" customHeight="1" x14ac:dyDescent="0.45">
      <c r="A204" s="353" t="s">
        <v>1940</v>
      </c>
      <c r="B204" s="353"/>
      <c r="C204" s="353"/>
      <c r="D204" s="353"/>
      <c r="E204" s="353"/>
      <c r="F204" s="353"/>
      <c r="G204" s="47"/>
      <c r="H204" s="47"/>
      <c r="I204" s="47"/>
      <c r="J204" s="47"/>
      <c r="K204" s="253">
        <f>COUNTIFS(K$20:K$201,"1",L$20:L$201,"ON")</f>
        <v>128</v>
      </c>
      <c r="L204" s="47"/>
    </row>
    <row r="205" spans="1:20" x14ac:dyDescent="0.45">
      <c r="K205" s="253">
        <f>COUNTIFS(K$20:K$201,"2",L$20:L$201,"ON")</f>
        <v>0</v>
      </c>
    </row>
  </sheetData>
  <mergeCells count="172">
    <mergeCell ref="A204:F204"/>
    <mergeCell ref="T17:T19"/>
    <mergeCell ref="C66:G66"/>
    <mergeCell ref="R18:R19"/>
    <mergeCell ref="C81:G81"/>
    <mergeCell ref="A1:G1"/>
    <mergeCell ref="C197:G197"/>
    <mergeCell ref="C198:G198"/>
    <mergeCell ref="C199:G199"/>
    <mergeCell ref="C200:G200"/>
    <mergeCell ref="C201:G201"/>
    <mergeCell ref="C189:G189"/>
    <mergeCell ref="C190:G190"/>
    <mergeCell ref="C191:G191"/>
    <mergeCell ref="C192:G192"/>
    <mergeCell ref="C193:G193"/>
    <mergeCell ref="C194:G194"/>
    <mergeCell ref="C181:G181"/>
    <mergeCell ref="C182:G182"/>
    <mergeCell ref="C185:G185"/>
    <mergeCell ref="C186:G186"/>
    <mergeCell ref="C187:G187"/>
    <mergeCell ref="C188:G188"/>
    <mergeCell ref="C175:G175"/>
    <mergeCell ref="C176:G176"/>
    <mergeCell ref="C177:G177"/>
    <mergeCell ref="C178:G178"/>
    <mergeCell ref="C179:G179"/>
    <mergeCell ref="C180:G180"/>
    <mergeCell ref="C167:G167"/>
    <mergeCell ref="C168:G168"/>
    <mergeCell ref="C171:G171"/>
    <mergeCell ref="C172:G172"/>
    <mergeCell ref="C173:G173"/>
    <mergeCell ref="C174:G174"/>
    <mergeCell ref="C164:F164"/>
    <mergeCell ref="C165:F165"/>
    <mergeCell ref="C166:F166"/>
    <mergeCell ref="C147:G147"/>
    <mergeCell ref="C148:G148"/>
    <mergeCell ref="C151:G151"/>
    <mergeCell ref="C141:G141"/>
    <mergeCell ref="C142:G142"/>
    <mergeCell ref="C143:G143"/>
    <mergeCell ref="C144:G144"/>
    <mergeCell ref="C145:G145"/>
    <mergeCell ref="C146:G146"/>
    <mergeCell ref="C152:F152"/>
    <mergeCell ref="C153:F153"/>
    <mergeCell ref="C154:F154"/>
    <mergeCell ref="C155:F155"/>
    <mergeCell ref="C156:F156"/>
    <mergeCell ref="C157:F157"/>
    <mergeCell ref="C158:F158"/>
    <mergeCell ref="C159:F159"/>
    <mergeCell ref="C160:F160"/>
    <mergeCell ref="C161:F161"/>
    <mergeCell ref="C162:F162"/>
    <mergeCell ref="C163:F163"/>
    <mergeCell ref="C135:G135"/>
    <mergeCell ref="C136:G136"/>
    <mergeCell ref="C137:G137"/>
    <mergeCell ref="C138:G138"/>
    <mergeCell ref="C139:G139"/>
    <mergeCell ref="C140:G140"/>
    <mergeCell ref="C129:G129"/>
    <mergeCell ref="C130:G130"/>
    <mergeCell ref="C131:G131"/>
    <mergeCell ref="C132:G132"/>
    <mergeCell ref="C133:G133"/>
    <mergeCell ref="C134:G134"/>
    <mergeCell ref="P54:P58"/>
    <mergeCell ref="C55:D55"/>
    <mergeCell ref="E55:G55"/>
    <mergeCell ref="B90:G90"/>
    <mergeCell ref="B101:G101"/>
    <mergeCell ref="B111:G111"/>
    <mergeCell ref="B119:G119"/>
    <mergeCell ref="B125:G125"/>
    <mergeCell ref="C128:G128"/>
    <mergeCell ref="C73:G73"/>
    <mergeCell ref="C74:G74"/>
    <mergeCell ref="C75:G75"/>
    <mergeCell ref="C76:G76"/>
    <mergeCell ref="C77:G77"/>
    <mergeCell ref="C78:G78"/>
    <mergeCell ref="P83:P89"/>
    <mergeCell ref="C64:G64"/>
    <mergeCell ref="C65:G65"/>
    <mergeCell ref="C69:G69"/>
    <mergeCell ref="C70:G70"/>
    <mergeCell ref="C71:G71"/>
    <mergeCell ref="C72:G72"/>
    <mergeCell ref="C61:D61"/>
    <mergeCell ref="E61:G61"/>
    <mergeCell ref="C62:D62"/>
    <mergeCell ref="E62:G62"/>
    <mergeCell ref="C63:D63"/>
    <mergeCell ref="E63:G63"/>
    <mergeCell ref="C58:D58"/>
    <mergeCell ref="E58:G58"/>
    <mergeCell ref="C59:D59"/>
    <mergeCell ref="E59:G59"/>
    <mergeCell ref="C60:D60"/>
    <mergeCell ref="E60:G60"/>
    <mergeCell ref="C57:D57"/>
    <mergeCell ref="C51:D51"/>
    <mergeCell ref="E51:G51"/>
    <mergeCell ref="C52:D52"/>
    <mergeCell ref="E52:G52"/>
    <mergeCell ref="E57:G57"/>
    <mergeCell ref="C45:G45"/>
    <mergeCell ref="C46:G46"/>
    <mergeCell ref="C47:D47"/>
    <mergeCell ref="E47:G47"/>
    <mergeCell ref="C48:D48"/>
    <mergeCell ref="E48:G48"/>
    <mergeCell ref="C49:D49"/>
    <mergeCell ref="E49:G49"/>
    <mergeCell ref="C53:D53"/>
    <mergeCell ref="E53:G53"/>
    <mergeCell ref="C54:D54"/>
    <mergeCell ref="E54:G54"/>
    <mergeCell ref="C50:D50"/>
    <mergeCell ref="E50:G50"/>
    <mergeCell ref="C56:D56"/>
    <mergeCell ref="E56:G56"/>
    <mergeCell ref="F42:G42"/>
    <mergeCell ref="P47:P51"/>
    <mergeCell ref="B33:G33"/>
    <mergeCell ref="C35:G35"/>
    <mergeCell ref="B36:B37"/>
    <mergeCell ref="D36:E36"/>
    <mergeCell ref="P36:P43"/>
    <mergeCell ref="D37:E37"/>
    <mergeCell ref="F37:G37"/>
    <mergeCell ref="D39:E39"/>
    <mergeCell ref="F39:G39"/>
    <mergeCell ref="D40:E40"/>
    <mergeCell ref="F40:G40"/>
    <mergeCell ref="D41:E41"/>
    <mergeCell ref="F41:G41"/>
    <mergeCell ref="D42:E42"/>
    <mergeCell ref="F36:G36"/>
    <mergeCell ref="F38:G38"/>
    <mergeCell ref="D38:E38"/>
    <mergeCell ref="A2:B2"/>
    <mergeCell ref="N2:P2"/>
    <mergeCell ref="C5:G5"/>
    <mergeCell ref="C6:G6"/>
    <mergeCell ref="N6:P6"/>
    <mergeCell ref="C13:G13"/>
    <mergeCell ref="C15:G15"/>
    <mergeCell ref="B17:G17"/>
    <mergeCell ref="C20:G20"/>
    <mergeCell ref="F2:G2"/>
    <mergeCell ref="C21:G21"/>
    <mergeCell ref="C22:G22"/>
    <mergeCell ref="C7:G7"/>
    <mergeCell ref="C8:G8"/>
    <mergeCell ref="C9:G9"/>
    <mergeCell ref="C10:G10"/>
    <mergeCell ref="C11:G11"/>
    <mergeCell ref="C12:G12"/>
    <mergeCell ref="B32:G32"/>
    <mergeCell ref="C23:G23"/>
    <mergeCell ref="C24:G24"/>
    <mergeCell ref="C25:G25"/>
    <mergeCell ref="C26:G26"/>
    <mergeCell ref="C27:G27"/>
    <mergeCell ref="C28:G28"/>
    <mergeCell ref="C29:G29"/>
  </mergeCells>
  <phoneticPr fontId="52" type="noConversion"/>
  <conditionalFormatting sqref="B20:G131 B132:B141 B142:G142 B143 B144:G151 B152:C166 G152:G166 B167:G201">
    <cfRule type="expression" dxfId="252" priority="1">
      <formula>IF($L20="OFF",TRUE,FALSE)</formula>
    </cfRule>
  </conditionalFormatting>
  <conditionalFormatting sqref="C84:F89 C93:F100 C104:F110 C113:F118 C120:F120">
    <cfRule type="expression" dxfId="251" priority="34">
      <formula>C84="Sehr hoch"</formula>
    </cfRule>
    <cfRule type="expression" dxfId="250" priority="35">
      <formula>C84="Hoch"</formula>
    </cfRule>
  </conditionalFormatting>
  <dataValidations count="2">
    <dataValidation type="list" allowBlank="1" showInputMessage="1" showErrorMessage="1" sqref="C113:F118 C84:F89 C93:F100 C104:F110" xr:uid="{00000000-0002-0000-0100-000000000000}">
      <formula1>"Auswählen …,Niedrig,Normal,Hoch,Sehr hoch"</formula1>
    </dataValidation>
    <dataValidation type="list" allowBlank="1" showInputMessage="1" showErrorMessage="1" sqref="L20:L29 L32 L35 L37:L46 L48:L53 L55:L66 L69:L78 L81 L84:L89 L93:L100 L104:L110 L113:L118 L121:L124 L128:L148 L151:L168 L171:L182 L185:L194 L197:L201" xr:uid="{9CF8252F-332F-4824-BA48-89D28CA3AA77}">
      <formula1>"ON,OFF"</formula1>
    </dataValidation>
  </dataValidations>
  <pageMargins left="0.7" right="0.7" top="0.78740157499999996" bottom="0.78740157499999996" header="0.3" footer="0.3"/>
  <pageSetup paperSize="9" scale="58" fitToHeight="0" orientation="portrait" r:id="rId1"/>
  <drawing r:id="rId2"/>
  <tableParts count="4">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30" id="{6D0ECEED-5B04-40B9-A666-1B3845153DA9}">
            <x14:iconSet iconSet="3Symbols2" showValue="0" custom="1">
              <x14:cfvo type="percent">
                <xm:f>0</xm:f>
              </x14:cfvo>
              <x14:cfvo type="num">
                <xm:f>1</xm:f>
              </x14:cfvo>
              <x14:cfvo type="num">
                <xm:f>2</xm:f>
              </x14:cfvo>
              <x14:cfIcon iconSet="4RedToBlack" iconId="1"/>
              <x14:cfIcon iconSet="3Symbols2" iconId="0"/>
              <x14:cfIcon iconSet="3Symbols2" iconId="2"/>
            </x14:iconSet>
          </x14:cfRule>
          <xm:sqref>K20:K201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18"/>
  <sheetViews>
    <sheetView showGridLines="0" zoomScaleNormal="100" workbookViewId="0">
      <selection activeCell="A12" sqref="A12:B12"/>
    </sheetView>
  </sheetViews>
  <sheetFormatPr baseColWidth="10" defaultColWidth="11.46484375" defaultRowHeight="14.25" x14ac:dyDescent="0.45"/>
  <cols>
    <col min="1" max="1" width="4.53125" customWidth="1"/>
    <col min="2" max="2" width="42.53125" customWidth="1"/>
    <col min="3" max="3" width="6.86328125" customWidth="1"/>
    <col min="4" max="4" width="8.33203125" customWidth="1"/>
    <col min="5" max="5" width="8.19921875" customWidth="1"/>
    <col min="6" max="6" width="16.6640625" customWidth="1"/>
    <col min="7" max="7" width="20.86328125" customWidth="1"/>
    <col min="8" max="8" width="21.1328125" customWidth="1"/>
    <col min="9" max="9" width="16.33203125" customWidth="1"/>
    <col min="10" max="10" width="6.53125" customWidth="1"/>
    <col min="11" max="11" width="62.6640625" customWidth="1"/>
    <col min="12" max="12" width="7.86328125" customWidth="1"/>
  </cols>
  <sheetData>
    <row r="1" spans="1:13" ht="29.55" customHeight="1" x14ac:dyDescent="0.45">
      <c r="A1" s="318" t="s">
        <v>1509</v>
      </c>
      <c r="B1" s="318"/>
      <c r="C1" s="318"/>
      <c r="D1" s="318"/>
      <c r="E1" s="318"/>
      <c r="F1" s="318"/>
      <c r="G1" s="318"/>
      <c r="H1" s="318"/>
      <c r="I1" s="25"/>
      <c r="J1" s="25"/>
    </row>
    <row r="2" spans="1:13" ht="25.5" customHeight="1" x14ac:dyDescent="0.45">
      <c r="A2" s="311" t="s">
        <v>2114</v>
      </c>
      <c r="B2" s="311"/>
      <c r="C2" s="311"/>
      <c r="D2" s="311"/>
      <c r="F2" s="332" t="s">
        <v>1466</v>
      </c>
      <c r="G2" s="332"/>
      <c r="H2" s="332"/>
    </row>
    <row r="3" spans="1:13" x14ac:dyDescent="0.45">
      <c r="A3" s="7"/>
      <c r="B3" s="7"/>
      <c r="C3" s="7"/>
      <c r="D3" s="7"/>
    </row>
    <row r="4" spans="1:13" ht="184.8" customHeight="1" x14ac:dyDescent="0.45">
      <c r="A4" s="330" t="s">
        <v>1451</v>
      </c>
      <c r="B4" s="330"/>
      <c r="C4" s="330"/>
      <c r="D4" s="330"/>
      <c r="E4" s="330"/>
      <c r="F4" s="330"/>
      <c r="G4" s="330"/>
      <c r="H4" s="330"/>
    </row>
    <row r="5" spans="1:13" x14ac:dyDescent="0.45">
      <c r="B5" s="7"/>
      <c r="C5" s="7"/>
      <c r="D5" s="7"/>
    </row>
    <row r="6" spans="1:13" ht="15" customHeight="1" x14ac:dyDescent="0.45">
      <c r="A6" s="413" t="s">
        <v>358</v>
      </c>
      <c r="B6" s="413"/>
      <c r="C6" s="413"/>
      <c r="D6" s="413"/>
      <c r="E6" s="413"/>
      <c r="F6" s="413"/>
      <c r="G6" s="413"/>
      <c r="H6" s="413"/>
    </row>
    <row r="7" spans="1:13" ht="16.05" customHeight="1" x14ac:dyDescent="0.45">
      <c r="A7" s="409" t="s">
        <v>359</v>
      </c>
      <c r="B7" s="409"/>
      <c r="C7" s="392" t="str">
        <f>'1. Beschreibung der Lösung'!$C$5</f>
        <v>[Spital XYZ]</v>
      </c>
      <c r="D7" s="392"/>
      <c r="E7" s="392"/>
      <c r="F7" s="392"/>
      <c r="G7" s="392"/>
      <c r="H7" s="392"/>
    </row>
    <row r="8" spans="1:13" ht="16.05" customHeight="1" x14ac:dyDescent="0.45">
      <c r="A8" s="409" t="s">
        <v>21</v>
      </c>
      <c r="B8" s="409"/>
      <c r="C8" s="392" t="str">
        <f>'1. Beschreibung der Lösung'!$C$6</f>
        <v>[M365]</v>
      </c>
      <c r="D8" s="392"/>
      <c r="E8" s="392"/>
      <c r="F8" s="392"/>
      <c r="G8" s="392"/>
      <c r="H8" s="392"/>
    </row>
    <row r="9" spans="1:13" ht="16.05" customHeight="1" x14ac:dyDescent="0.45">
      <c r="A9" s="409" t="s">
        <v>41</v>
      </c>
      <c r="B9" s="409"/>
      <c r="C9" s="391" t="s">
        <v>360</v>
      </c>
      <c r="D9" s="391"/>
      <c r="E9" s="391"/>
      <c r="F9" s="391"/>
      <c r="G9" s="391"/>
      <c r="H9" s="391"/>
    </row>
    <row r="10" spans="1:13" ht="16.05" customHeight="1" x14ac:dyDescent="0.45">
      <c r="A10" s="409" t="s">
        <v>361</v>
      </c>
      <c r="B10" s="409"/>
      <c r="C10" s="391" t="s">
        <v>360</v>
      </c>
      <c r="D10" s="391"/>
      <c r="E10" s="391"/>
      <c r="F10" s="391"/>
      <c r="G10" s="391"/>
      <c r="H10" s="391"/>
    </row>
    <row r="11" spans="1:13" ht="16.05" customHeight="1" x14ac:dyDescent="0.45">
      <c r="A11" s="409" t="s">
        <v>2113</v>
      </c>
      <c r="B11" s="409"/>
      <c r="C11" s="391" t="s">
        <v>24</v>
      </c>
      <c r="D11" s="391"/>
      <c r="E11" s="391"/>
      <c r="F11" s="391"/>
      <c r="G11" s="391"/>
      <c r="H11" s="391"/>
    </row>
    <row r="12" spans="1:13" ht="16.05" customHeight="1" x14ac:dyDescent="0.45">
      <c r="A12" s="409" t="s">
        <v>362</v>
      </c>
      <c r="B12" s="409"/>
      <c r="C12" s="391" t="s">
        <v>363</v>
      </c>
      <c r="D12" s="391"/>
      <c r="E12" s="391"/>
      <c r="F12" s="391"/>
      <c r="G12" s="391"/>
      <c r="H12" s="391"/>
    </row>
    <row r="14" spans="1:13" ht="15" customHeight="1" x14ac:dyDescent="0.45">
      <c r="A14" s="413" t="s">
        <v>364</v>
      </c>
      <c r="B14" s="413"/>
      <c r="C14" s="413"/>
      <c r="D14" s="413"/>
      <c r="E14" s="413"/>
      <c r="F14" s="413"/>
      <c r="G14" s="413"/>
      <c r="H14" s="413"/>
    </row>
    <row r="15" spans="1:13" ht="19.5" customHeight="1" x14ac:dyDescent="0.45">
      <c r="A15" s="390" t="s">
        <v>365</v>
      </c>
      <c r="B15" s="390"/>
      <c r="C15" s="391" t="s">
        <v>360</v>
      </c>
      <c r="D15" s="391"/>
      <c r="E15" s="391"/>
      <c r="F15" s="391"/>
      <c r="G15" s="391"/>
      <c r="H15" s="391"/>
      <c r="L15" s="26"/>
      <c r="M15" s="26"/>
    </row>
    <row r="16" spans="1:13" ht="21" customHeight="1" x14ac:dyDescent="0.45">
      <c r="A16" s="390" t="s">
        <v>366</v>
      </c>
      <c r="B16" s="390"/>
      <c r="C16" s="392" t="s">
        <v>367</v>
      </c>
      <c r="D16" s="392"/>
      <c r="E16" s="392"/>
      <c r="F16" s="392"/>
      <c r="G16" s="392"/>
      <c r="H16" s="392"/>
      <c r="L16" s="26"/>
      <c r="M16" s="26"/>
    </row>
    <row r="17" spans="1:13" ht="23.55" customHeight="1" x14ac:dyDescent="0.45">
      <c r="A17" s="390" t="s">
        <v>368</v>
      </c>
      <c r="B17" s="390"/>
      <c r="C17" s="392" t="s">
        <v>369</v>
      </c>
      <c r="D17" s="392"/>
      <c r="E17" s="392"/>
      <c r="F17" s="392"/>
      <c r="G17" s="392"/>
      <c r="H17" s="392"/>
      <c r="K17" s="26"/>
      <c r="L17" s="26"/>
      <c r="M17" s="26"/>
    </row>
    <row r="18" spans="1:13" ht="32.549999999999997" customHeight="1" x14ac:dyDescent="0.45">
      <c r="A18" s="390" t="s">
        <v>370</v>
      </c>
      <c r="B18" s="390"/>
      <c r="C18" s="391" t="s">
        <v>360</v>
      </c>
      <c r="D18" s="391"/>
      <c r="E18" s="391"/>
      <c r="F18" s="391"/>
      <c r="G18" s="391"/>
      <c r="H18" s="391"/>
      <c r="K18" s="26"/>
      <c r="L18" s="26"/>
      <c r="M18" s="26"/>
    </row>
    <row r="19" spans="1:13" ht="125.55" customHeight="1" x14ac:dyDescent="0.45">
      <c r="A19" s="390" t="s">
        <v>371</v>
      </c>
      <c r="B19" s="390"/>
      <c r="C19" s="391" t="s">
        <v>372</v>
      </c>
      <c r="D19" s="391"/>
      <c r="E19" s="391"/>
      <c r="F19" s="391"/>
      <c r="G19" s="391"/>
      <c r="H19" s="391"/>
      <c r="L19" s="26"/>
      <c r="M19" s="26"/>
    </row>
    <row r="20" spans="1:13" ht="36" customHeight="1" x14ac:dyDescent="0.45">
      <c r="A20" s="412" t="s">
        <v>373</v>
      </c>
      <c r="B20" s="412"/>
      <c r="C20" s="392" t="s">
        <v>374</v>
      </c>
      <c r="D20" s="392"/>
      <c r="E20" s="392"/>
      <c r="F20" s="392"/>
      <c r="G20" s="392"/>
      <c r="H20" s="392"/>
      <c r="L20" s="26"/>
      <c r="M20" s="26"/>
    </row>
    <row r="21" spans="1:13" ht="15" customHeight="1" x14ac:dyDescent="0.45"/>
    <row r="22" spans="1:13" ht="15" customHeight="1" x14ac:dyDescent="0.45">
      <c r="A22" s="413" t="s">
        <v>1500</v>
      </c>
      <c r="B22" s="413"/>
      <c r="C22" s="413"/>
      <c r="D22" s="413"/>
      <c r="E22" s="413"/>
      <c r="F22" s="413"/>
      <c r="G22" s="413"/>
      <c r="H22" s="413"/>
    </row>
    <row r="23" spans="1:13" ht="15" customHeight="1" x14ac:dyDescent="0.45"/>
    <row r="24" spans="1:13" ht="15" customHeight="1" x14ac:dyDescent="0.45">
      <c r="A24" s="410" t="s">
        <v>1258</v>
      </c>
      <c r="B24" s="410"/>
      <c r="C24" s="410"/>
      <c r="D24" s="410"/>
      <c r="E24" s="410"/>
      <c r="F24" s="27">
        <v>1</v>
      </c>
      <c r="G24" s="28" t="s">
        <v>375</v>
      </c>
    </row>
    <row r="25" spans="1:13" ht="83.1" customHeight="1" x14ac:dyDescent="0.45">
      <c r="A25" s="411"/>
      <c r="B25" s="411"/>
      <c r="C25" s="411"/>
      <c r="D25" s="411"/>
      <c r="E25" s="411"/>
      <c r="F25" s="27">
        <v>2</v>
      </c>
      <c r="G25" s="28" t="s">
        <v>376</v>
      </c>
    </row>
    <row r="26" spans="1:13" ht="21" customHeight="1" x14ac:dyDescent="0.45"/>
    <row r="27" spans="1:13" x14ac:dyDescent="0.45">
      <c r="A27" s="29" t="s">
        <v>377</v>
      </c>
      <c r="B27" s="30" t="s">
        <v>378</v>
      </c>
      <c r="C27" s="30"/>
      <c r="D27" s="31" t="s">
        <v>379</v>
      </c>
      <c r="E27" s="397" t="s">
        <v>380</v>
      </c>
      <c r="F27" s="397"/>
      <c r="G27" s="397"/>
      <c r="H27" s="397"/>
    </row>
    <row r="28" spans="1:13" x14ac:dyDescent="0.45">
      <c r="A28" s="36">
        <f t="shared" ref="A28:A51" si="0">ROW(A28)-ROW(A$27)</f>
        <v>1</v>
      </c>
      <c r="B28" s="414" t="s">
        <v>381</v>
      </c>
      <c r="C28" s="414"/>
      <c r="D28" s="32">
        <v>2</v>
      </c>
      <c r="E28" s="415"/>
      <c r="F28" s="415"/>
      <c r="G28" s="415"/>
      <c r="H28" s="415"/>
    </row>
    <row r="29" spans="1:13" ht="34.049999999999997" customHeight="1" x14ac:dyDescent="0.45">
      <c r="A29" s="36">
        <f t="shared" si="0"/>
        <v>2</v>
      </c>
      <c r="B29" s="405" t="s">
        <v>382</v>
      </c>
      <c r="C29" s="405"/>
      <c r="D29" s="33">
        <v>1</v>
      </c>
      <c r="E29" s="403" t="s">
        <v>383</v>
      </c>
      <c r="F29" s="403"/>
      <c r="G29" s="403"/>
      <c r="H29" s="403"/>
    </row>
    <row r="30" spans="1:13" ht="46.5" customHeight="1" x14ac:dyDescent="0.45">
      <c r="A30" s="36">
        <f t="shared" si="0"/>
        <v>3</v>
      </c>
      <c r="B30" s="405" t="s">
        <v>1263</v>
      </c>
      <c r="C30" s="405"/>
      <c r="D30" s="34">
        <v>1</v>
      </c>
      <c r="E30" s="403" t="s">
        <v>384</v>
      </c>
      <c r="F30" s="403"/>
      <c r="G30" s="403"/>
      <c r="H30" s="403"/>
    </row>
    <row r="31" spans="1:13" ht="29.55" customHeight="1" x14ac:dyDescent="0.45">
      <c r="A31" s="36">
        <f t="shared" si="0"/>
        <v>4</v>
      </c>
      <c r="B31" s="405" t="s">
        <v>1249</v>
      </c>
      <c r="C31" s="405"/>
      <c r="D31" s="34">
        <v>1</v>
      </c>
      <c r="E31" s="403" t="s">
        <v>385</v>
      </c>
      <c r="F31" s="403"/>
      <c r="G31" s="403"/>
      <c r="H31" s="403"/>
    </row>
    <row r="32" spans="1:13" x14ac:dyDescent="0.45">
      <c r="A32" s="36">
        <f t="shared" si="0"/>
        <v>5</v>
      </c>
      <c r="B32" s="405" t="s">
        <v>1248</v>
      </c>
      <c r="C32" s="405"/>
      <c r="D32" s="34">
        <v>2</v>
      </c>
      <c r="E32" s="403"/>
      <c r="F32" s="403"/>
      <c r="G32" s="403"/>
      <c r="H32" s="403"/>
    </row>
    <row r="33" spans="1:8" x14ac:dyDescent="0.45">
      <c r="A33" s="36">
        <f t="shared" si="0"/>
        <v>6</v>
      </c>
      <c r="B33" s="405" t="s">
        <v>386</v>
      </c>
      <c r="C33" s="405"/>
      <c r="D33" s="34">
        <v>2</v>
      </c>
      <c r="E33" s="403"/>
      <c r="F33" s="403"/>
      <c r="G33" s="403"/>
      <c r="H33" s="403"/>
    </row>
    <row r="34" spans="1:8" x14ac:dyDescent="0.45">
      <c r="A34" s="36">
        <f t="shared" si="0"/>
        <v>7</v>
      </c>
      <c r="B34" s="405" t="s">
        <v>387</v>
      </c>
      <c r="C34" s="405"/>
      <c r="D34" s="34">
        <v>2</v>
      </c>
      <c r="E34" s="403"/>
      <c r="F34" s="403"/>
      <c r="G34" s="403"/>
      <c r="H34" s="403"/>
    </row>
    <row r="35" spans="1:8" x14ac:dyDescent="0.45">
      <c r="A35" s="36">
        <f t="shared" si="0"/>
        <v>8</v>
      </c>
      <c r="B35" s="405" t="s">
        <v>1250</v>
      </c>
      <c r="C35" s="405"/>
      <c r="D35" s="34">
        <v>2</v>
      </c>
      <c r="E35" s="403"/>
      <c r="F35" s="403"/>
      <c r="G35" s="403"/>
      <c r="H35" s="403"/>
    </row>
    <row r="36" spans="1:8" x14ac:dyDescent="0.45">
      <c r="A36" s="36">
        <f t="shared" si="0"/>
        <v>9</v>
      </c>
      <c r="B36" s="405" t="s">
        <v>388</v>
      </c>
      <c r="C36" s="405"/>
      <c r="D36" s="34">
        <v>2</v>
      </c>
      <c r="E36" s="403"/>
      <c r="F36" s="403"/>
      <c r="G36" s="403"/>
      <c r="H36" s="403"/>
    </row>
    <row r="37" spans="1:8" ht="31.5" customHeight="1" x14ac:dyDescent="0.45">
      <c r="A37" s="36">
        <f t="shared" si="0"/>
        <v>10</v>
      </c>
      <c r="B37" s="405" t="s">
        <v>389</v>
      </c>
      <c r="C37" s="405"/>
      <c r="D37" s="34">
        <v>1</v>
      </c>
      <c r="E37" s="403" t="s">
        <v>390</v>
      </c>
      <c r="F37" s="403"/>
      <c r="G37" s="403"/>
      <c r="H37" s="403"/>
    </row>
    <row r="38" spans="1:8" x14ac:dyDescent="0.45">
      <c r="A38" s="36">
        <f t="shared" si="0"/>
        <v>11</v>
      </c>
      <c r="B38" s="405" t="s">
        <v>391</v>
      </c>
      <c r="C38" s="405"/>
      <c r="D38" s="34">
        <v>2</v>
      </c>
      <c r="E38" s="403"/>
      <c r="F38" s="403"/>
      <c r="G38" s="403"/>
      <c r="H38" s="403"/>
    </row>
    <row r="39" spans="1:8" x14ac:dyDescent="0.45">
      <c r="A39" s="36">
        <f t="shared" si="0"/>
        <v>12</v>
      </c>
      <c r="B39" s="405" t="s">
        <v>392</v>
      </c>
      <c r="C39" s="405"/>
      <c r="D39" s="34">
        <v>2</v>
      </c>
      <c r="E39" s="403"/>
      <c r="F39" s="403"/>
      <c r="G39" s="403"/>
      <c r="H39" s="403"/>
    </row>
    <row r="40" spans="1:8" x14ac:dyDescent="0.45">
      <c r="A40" s="36">
        <f t="shared" si="0"/>
        <v>13</v>
      </c>
      <c r="B40" s="405" t="s">
        <v>1251</v>
      </c>
      <c r="C40" s="405"/>
      <c r="D40" s="34">
        <v>2</v>
      </c>
      <c r="E40" s="403"/>
      <c r="F40" s="403"/>
      <c r="G40" s="403"/>
      <c r="H40" s="403"/>
    </row>
    <row r="41" spans="1:8" x14ac:dyDescent="0.45">
      <c r="A41" s="36">
        <f t="shared" si="0"/>
        <v>14</v>
      </c>
      <c r="B41" s="405" t="s">
        <v>393</v>
      </c>
      <c r="C41" s="405"/>
      <c r="D41" s="34">
        <v>2</v>
      </c>
      <c r="E41" s="403"/>
      <c r="F41" s="403"/>
      <c r="G41" s="403"/>
      <c r="H41" s="403"/>
    </row>
    <row r="42" spans="1:8" x14ac:dyDescent="0.45">
      <c r="A42" s="36">
        <f t="shared" si="0"/>
        <v>15</v>
      </c>
      <c r="B42" s="405" t="s">
        <v>394</v>
      </c>
      <c r="C42" s="405"/>
      <c r="D42" s="34">
        <v>2</v>
      </c>
      <c r="E42" s="403"/>
      <c r="F42" s="403"/>
      <c r="G42" s="403"/>
      <c r="H42" s="403"/>
    </row>
    <row r="43" spans="1:8" x14ac:dyDescent="0.45">
      <c r="A43" s="36">
        <f t="shared" si="0"/>
        <v>16</v>
      </c>
      <c r="B43" s="405" t="s">
        <v>1252</v>
      </c>
      <c r="C43" s="405"/>
      <c r="D43" s="34">
        <v>2</v>
      </c>
      <c r="E43" s="401"/>
      <c r="F43" s="401"/>
      <c r="G43" s="401"/>
      <c r="H43" s="401"/>
    </row>
    <row r="44" spans="1:8" x14ac:dyDescent="0.45">
      <c r="A44" s="36">
        <f t="shared" si="0"/>
        <v>17</v>
      </c>
      <c r="B44" s="405" t="s">
        <v>1247</v>
      </c>
      <c r="C44" s="405"/>
      <c r="D44" s="34">
        <v>2</v>
      </c>
      <c r="E44" s="401"/>
      <c r="F44" s="401"/>
      <c r="G44" s="401"/>
      <c r="H44" s="401"/>
    </row>
    <row r="45" spans="1:8" x14ac:dyDescent="0.45">
      <c r="A45" s="36">
        <f t="shared" si="0"/>
        <v>18</v>
      </c>
      <c r="B45" s="405" t="s">
        <v>1254</v>
      </c>
      <c r="C45" s="405"/>
      <c r="D45" s="34">
        <v>2</v>
      </c>
      <c r="E45" s="401"/>
      <c r="F45" s="401"/>
      <c r="G45" s="401"/>
      <c r="H45" s="401"/>
    </row>
    <row r="46" spans="1:8" x14ac:dyDescent="0.45">
      <c r="A46" s="36">
        <f t="shared" si="0"/>
        <v>19</v>
      </c>
      <c r="B46" s="405" t="s">
        <v>1255</v>
      </c>
      <c r="C46" s="405"/>
      <c r="D46" s="34">
        <v>2</v>
      </c>
      <c r="E46" s="401"/>
      <c r="F46" s="401"/>
      <c r="G46" s="401"/>
      <c r="H46" s="401"/>
    </row>
    <row r="47" spans="1:8" x14ac:dyDescent="0.45">
      <c r="A47" s="36">
        <f t="shared" si="0"/>
        <v>20</v>
      </c>
      <c r="B47" s="405" t="s">
        <v>1253</v>
      </c>
      <c r="C47" s="405"/>
      <c r="D47" s="34">
        <v>2</v>
      </c>
      <c r="E47" s="401"/>
      <c r="F47" s="401"/>
      <c r="G47" s="401"/>
      <c r="H47" s="401"/>
    </row>
    <row r="48" spans="1:8" x14ac:dyDescent="0.45">
      <c r="A48" s="36">
        <f t="shared" si="0"/>
        <v>21</v>
      </c>
      <c r="B48" s="405" t="s">
        <v>1262</v>
      </c>
      <c r="C48" s="405"/>
      <c r="D48" s="34">
        <v>2</v>
      </c>
      <c r="E48" s="401"/>
      <c r="F48" s="401"/>
      <c r="G48" s="401"/>
      <c r="H48" s="401"/>
    </row>
    <row r="49" spans="1:8" x14ac:dyDescent="0.45">
      <c r="A49" s="36">
        <f t="shared" si="0"/>
        <v>22</v>
      </c>
      <c r="B49" s="405" t="s">
        <v>1259</v>
      </c>
      <c r="C49" s="405"/>
      <c r="D49" s="34">
        <v>2</v>
      </c>
      <c r="E49" s="401"/>
      <c r="F49" s="401"/>
      <c r="G49" s="401"/>
      <c r="H49" s="401"/>
    </row>
    <row r="50" spans="1:8" x14ac:dyDescent="0.45">
      <c r="A50" s="36">
        <f t="shared" si="0"/>
        <v>23</v>
      </c>
      <c r="B50" s="405" t="s">
        <v>1260</v>
      </c>
      <c r="C50" s="405"/>
      <c r="D50" s="34">
        <v>2</v>
      </c>
      <c r="E50" s="401"/>
      <c r="F50" s="401"/>
      <c r="G50" s="401"/>
      <c r="H50" s="401"/>
    </row>
    <row r="51" spans="1:8" x14ac:dyDescent="0.45">
      <c r="A51" s="36">
        <f t="shared" si="0"/>
        <v>24</v>
      </c>
      <c r="B51" s="406" t="s">
        <v>1261</v>
      </c>
      <c r="C51" s="406"/>
      <c r="D51" s="34">
        <v>2</v>
      </c>
      <c r="E51" s="401"/>
      <c r="F51" s="401"/>
      <c r="G51" s="401"/>
      <c r="H51" s="401"/>
    </row>
    <row r="53" spans="1:8" x14ac:dyDescent="0.45">
      <c r="A53" s="408" t="s">
        <v>1257</v>
      </c>
      <c r="B53" s="408"/>
      <c r="C53" s="407" t="str">
        <f>IF(SUM(D28:D51)&lt;48,"Ja","Vermutlich nicht")</f>
        <v>Ja</v>
      </c>
      <c r="D53" s="407"/>
      <c r="H53" s="48" t="s">
        <v>1256</v>
      </c>
    </row>
    <row r="55" spans="1:8" x14ac:dyDescent="0.45">
      <c r="A55" s="394" t="s">
        <v>1501</v>
      </c>
      <c r="B55" s="394"/>
      <c r="C55" s="394"/>
      <c r="D55" s="394"/>
      <c r="E55" s="394"/>
      <c r="F55" s="394"/>
      <c r="G55" s="394"/>
      <c r="H55" s="394"/>
    </row>
    <row r="56" spans="1:8" ht="101.25" customHeight="1" x14ac:dyDescent="0.45">
      <c r="A56" s="390" t="s">
        <v>395</v>
      </c>
      <c r="B56" s="390"/>
      <c r="C56" s="391" t="s">
        <v>396</v>
      </c>
      <c r="D56" s="391"/>
      <c r="E56" s="391"/>
      <c r="F56" s="391"/>
      <c r="G56" s="391"/>
      <c r="H56" s="391"/>
    </row>
    <row r="57" spans="1:8" ht="80.25" customHeight="1" x14ac:dyDescent="0.45">
      <c r="A57" s="390" t="s">
        <v>397</v>
      </c>
      <c r="B57" s="390"/>
      <c r="C57" s="391" t="s">
        <v>398</v>
      </c>
      <c r="D57" s="391"/>
      <c r="E57" s="391"/>
      <c r="F57" s="391"/>
      <c r="G57" s="391"/>
      <c r="H57" s="391"/>
    </row>
    <row r="59" spans="1:8" x14ac:dyDescent="0.45">
      <c r="A59" s="394" t="s">
        <v>1502</v>
      </c>
      <c r="B59" s="394"/>
      <c r="C59" s="394"/>
      <c r="D59" s="394"/>
      <c r="E59" s="394"/>
      <c r="F59" s="394"/>
      <c r="G59" s="394"/>
      <c r="H59" s="394"/>
    </row>
    <row r="60" spans="1:8" ht="38.549999999999997" customHeight="1" x14ac:dyDescent="0.45">
      <c r="A60" s="390" t="s">
        <v>399</v>
      </c>
      <c r="B60" s="390"/>
      <c r="C60" s="391" t="s">
        <v>400</v>
      </c>
      <c r="D60" s="391"/>
      <c r="E60" s="391"/>
      <c r="F60" s="391"/>
      <c r="G60" s="391"/>
      <c r="H60" s="391"/>
    </row>
    <row r="61" spans="1:8" ht="37.049999999999997" customHeight="1" x14ac:dyDescent="0.45">
      <c r="A61" s="390" t="s">
        <v>401</v>
      </c>
      <c r="B61" s="390"/>
      <c r="C61" s="391" t="s">
        <v>402</v>
      </c>
      <c r="D61" s="391"/>
      <c r="E61" s="391"/>
      <c r="F61" s="391"/>
      <c r="G61" s="391"/>
      <c r="H61" s="391"/>
    </row>
    <row r="63" spans="1:8" ht="75.75" customHeight="1" x14ac:dyDescent="0.45">
      <c r="A63" s="330" t="s">
        <v>403</v>
      </c>
      <c r="B63" s="330"/>
      <c r="C63" s="330"/>
      <c r="D63" s="330"/>
      <c r="E63" s="330"/>
      <c r="F63" s="330"/>
      <c r="G63" s="330"/>
      <c r="H63" s="330"/>
    </row>
    <row r="65" spans="1:8" x14ac:dyDescent="0.45">
      <c r="A65" s="29" t="s">
        <v>377</v>
      </c>
      <c r="B65" s="30" t="s">
        <v>404</v>
      </c>
      <c r="C65" s="30"/>
      <c r="D65" s="416" t="s">
        <v>405</v>
      </c>
      <c r="E65" s="416"/>
      <c r="F65" s="35" t="s">
        <v>406</v>
      </c>
      <c r="G65" s="416" t="s">
        <v>126</v>
      </c>
      <c r="H65" s="416"/>
    </row>
    <row r="66" spans="1:8" ht="31.5" customHeight="1" x14ac:dyDescent="0.45">
      <c r="A66" s="36">
        <f t="shared" ref="A66:A84" si="1">ROW(A66)-ROW(A$65)</f>
        <v>1</v>
      </c>
      <c r="B66" s="402" t="s">
        <v>407</v>
      </c>
      <c r="C66" s="402"/>
      <c r="D66" s="404" t="s">
        <v>408</v>
      </c>
      <c r="E66" s="404"/>
      <c r="F66" s="37" t="s">
        <v>409</v>
      </c>
      <c r="G66" s="403" t="s">
        <v>410</v>
      </c>
      <c r="H66" s="403"/>
    </row>
    <row r="67" spans="1:8" ht="31.5" customHeight="1" x14ac:dyDescent="0.45">
      <c r="A67" s="36">
        <f t="shared" si="1"/>
        <v>2</v>
      </c>
      <c r="B67" s="402" t="s">
        <v>411</v>
      </c>
      <c r="C67" s="402"/>
      <c r="D67" s="404" t="s">
        <v>408</v>
      </c>
      <c r="E67" s="404"/>
      <c r="F67" s="37" t="s">
        <v>412</v>
      </c>
      <c r="G67" s="403"/>
      <c r="H67" s="403"/>
    </row>
    <row r="68" spans="1:8" ht="60" customHeight="1" x14ac:dyDescent="0.45">
      <c r="A68" s="36">
        <f t="shared" si="1"/>
        <v>3</v>
      </c>
      <c r="B68" s="402" t="s">
        <v>413</v>
      </c>
      <c r="C68" s="402"/>
      <c r="D68" s="404" t="s">
        <v>414</v>
      </c>
      <c r="E68" s="404"/>
      <c r="F68" s="37" t="s">
        <v>415</v>
      </c>
      <c r="G68" s="403"/>
      <c r="H68" s="403"/>
    </row>
    <row r="69" spans="1:8" ht="33.75" customHeight="1" x14ac:dyDescent="0.45">
      <c r="A69" s="36">
        <f t="shared" si="1"/>
        <v>4</v>
      </c>
      <c r="B69" s="402" t="s">
        <v>416</v>
      </c>
      <c r="C69" s="402"/>
      <c r="D69" s="404" t="s">
        <v>408</v>
      </c>
      <c r="E69" s="404"/>
      <c r="F69" s="37" t="s">
        <v>412</v>
      </c>
      <c r="G69" s="403"/>
      <c r="H69" s="403"/>
    </row>
    <row r="70" spans="1:8" x14ac:dyDescent="0.45">
      <c r="A70" s="36">
        <f t="shared" si="1"/>
        <v>5</v>
      </c>
      <c r="B70" s="67" t="s">
        <v>417</v>
      </c>
      <c r="C70" s="67"/>
      <c r="D70" s="404" t="s">
        <v>408</v>
      </c>
      <c r="E70" s="404"/>
      <c r="F70" s="38" t="s">
        <v>418</v>
      </c>
      <c r="G70" s="403"/>
      <c r="H70" s="403"/>
    </row>
    <row r="71" spans="1:8" ht="33" customHeight="1" x14ac:dyDescent="0.45">
      <c r="A71" s="36">
        <f t="shared" si="1"/>
        <v>6</v>
      </c>
      <c r="B71" s="402" t="s">
        <v>419</v>
      </c>
      <c r="C71" s="402"/>
      <c r="D71" s="404" t="s">
        <v>408</v>
      </c>
      <c r="E71" s="404"/>
      <c r="F71" s="38" t="s">
        <v>412</v>
      </c>
      <c r="G71" s="403"/>
      <c r="H71" s="403"/>
    </row>
    <row r="72" spans="1:8" ht="14.55" customHeight="1" x14ac:dyDescent="0.45">
      <c r="A72" s="36">
        <f t="shared" si="1"/>
        <v>7</v>
      </c>
      <c r="B72" s="402"/>
      <c r="C72" s="402"/>
      <c r="D72" s="400"/>
      <c r="E72" s="400"/>
      <c r="F72" s="38"/>
      <c r="G72" s="403"/>
      <c r="H72" s="403"/>
    </row>
    <row r="73" spans="1:8" ht="14.55" customHeight="1" x14ac:dyDescent="0.45">
      <c r="A73" s="36">
        <f t="shared" si="1"/>
        <v>8</v>
      </c>
      <c r="B73" s="402"/>
      <c r="C73" s="402"/>
      <c r="D73" s="400"/>
      <c r="E73" s="400"/>
      <c r="F73" s="38"/>
      <c r="G73" s="403"/>
      <c r="H73" s="403"/>
    </row>
    <row r="74" spans="1:8" ht="14.55" customHeight="1" x14ac:dyDescent="0.45">
      <c r="A74" s="36">
        <f t="shared" si="1"/>
        <v>9</v>
      </c>
      <c r="B74" s="402"/>
      <c r="C74" s="402"/>
      <c r="D74" s="400"/>
      <c r="E74" s="400"/>
      <c r="F74" s="38"/>
      <c r="G74" s="403"/>
      <c r="H74" s="403"/>
    </row>
    <row r="75" spans="1:8" ht="14.55" customHeight="1" x14ac:dyDescent="0.45">
      <c r="A75" s="36">
        <f t="shared" si="1"/>
        <v>10</v>
      </c>
      <c r="B75" s="402"/>
      <c r="C75" s="402"/>
      <c r="D75" s="400"/>
      <c r="E75" s="400"/>
      <c r="F75" s="38"/>
      <c r="G75" s="403"/>
      <c r="H75" s="403"/>
    </row>
    <row r="76" spans="1:8" ht="14.55" customHeight="1" x14ac:dyDescent="0.45">
      <c r="A76" s="36">
        <f t="shared" si="1"/>
        <v>11</v>
      </c>
      <c r="B76" s="402"/>
      <c r="C76" s="402"/>
      <c r="D76" s="400"/>
      <c r="E76" s="400"/>
      <c r="F76" s="38"/>
      <c r="G76" s="403"/>
      <c r="H76" s="403"/>
    </row>
    <row r="77" spans="1:8" ht="14.55" customHeight="1" x14ac:dyDescent="0.45">
      <c r="A77" s="36">
        <f t="shared" si="1"/>
        <v>12</v>
      </c>
      <c r="B77" s="402"/>
      <c r="C77" s="402"/>
      <c r="D77" s="400"/>
      <c r="E77" s="400"/>
      <c r="F77" s="38"/>
      <c r="G77" s="403"/>
      <c r="H77" s="403"/>
    </row>
    <row r="78" spans="1:8" ht="14.55" customHeight="1" x14ac:dyDescent="0.45">
      <c r="A78" s="36">
        <f t="shared" si="1"/>
        <v>13</v>
      </c>
      <c r="B78" s="402"/>
      <c r="C78" s="402"/>
      <c r="D78" s="400"/>
      <c r="E78" s="400"/>
      <c r="F78" s="38"/>
      <c r="G78" s="403"/>
      <c r="H78" s="403"/>
    </row>
    <row r="79" spans="1:8" ht="14.55" customHeight="1" x14ac:dyDescent="0.45">
      <c r="A79" s="36">
        <f t="shared" si="1"/>
        <v>14</v>
      </c>
      <c r="B79" s="402"/>
      <c r="C79" s="402"/>
      <c r="D79" s="400"/>
      <c r="E79" s="400"/>
      <c r="F79" s="38"/>
      <c r="G79" s="403"/>
      <c r="H79" s="403"/>
    </row>
    <row r="80" spans="1:8" ht="14.55" customHeight="1" x14ac:dyDescent="0.45">
      <c r="A80" s="36">
        <f t="shared" si="1"/>
        <v>15</v>
      </c>
      <c r="B80" s="402"/>
      <c r="C80" s="402"/>
      <c r="D80" s="400"/>
      <c r="E80" s="400"/>
      <c r="F80" s="38"/>
      <c r="G80" s="403"/>
      <c r="H80" s="403"/>
    </row>
    <row r="81" spans="1:10" ht="14.55" customHeight="1" x14ac:dyDescent="0.45">
      <c r="A81" s="36">
        <f t="shared" si="1"/>
        <v>16</v>
      </c>
      <c r="B81" s="402"/>
      <c r="C81" s="402"/>
      <c r="D81" s="400"/>
      <c r="E81" s="400"/>
      <c r="F81" s="38"/>
      <c r="G81" s="403"/>
      <c r="H81" s="403"/>
    </row>
    <row r="82" spans="1:10" ht="14.55" customHeight="1" x14ac:dyDescent="0.45">
      <c r="A82" s="36">
        <f t="shared" si="1"/>
        <v>17</v>
      </c>
      <c r="B82" s="402"/>
      <c r="C82" s="402"/>
      <c r="D82" s="400"/>
      <c r="E82" s="400"/>
      <c r="F82" s="38"/>
      <c r="G82" s="403"/>
      <c r="H82" s="403"/>
    </row>
    <row r="83" spans="1:10" ht="14.55" customHeight="1" x14ac:dyDescent="0.45">
      <c r="A83" s="36">
        <f t="shared" si="1"/>
        <v>18</v>
      </c>
      <c r="B83" s="402"/>
      <c r="C83" s="402"/>
      <c r="D83" s="400"/>
      <c r="E83" s="400"/>
      <c r="F83" s="38"/>
      <c r="G83" s="403"/>
      <c r="H83" s="403"/>
    </row>
    <row r="84" spans="1:10" ht="14.55" customHeight="1" x14ac:dyDescent="0.45">
      <c r="A84" s="36">
        <f t="shared" si="1"/>
        <v>19</v>
      </c>
      <c r="B84" s="399"/>
      <c r="C84" s="399"/>
      <c r="D84" s="400"/>
      <c r="E84" s="400"/>
      <c r="F84" s="38"/>
      <c r="G84" s="401"/>
      <c r="H84" s="401"/>
    </row>
    <row r="86" spans="1:10" x14ac:dyDescent="0.45">
      <c r="A86" s="394" t="s">
        <v>1503</v>
      </c>
      <c r="B86" s="394"/>
      <c r="C86" s="394"/>
      <c r="D86" s="394"/>
      <c r="E86" s="394"/>
      <c r="F86" s="394"/>
      <c r="G86" s="394"/>
      <c r="H86" s="394"/>
    </row>
    <row r="87" spans="1:10" ht="48" customHeight="1" x14ac:dyDescent="0.45">
      <c r="A87" s="390" t="s">
        <v>420</v>
      </c>
      <c r="B87" s="390"/>
      <c r="C87" s="391" t="s">
        <v>421</v>
      </c>
      <c r="D87" s="391"/>
      <c r="E87" s="391"/>
      <c r="F87" s="391"/>
      <c r="G87" s="391"/>
      <c r="H87" s="391"/>
    </row>
    <row r="88" spans="1:10" ht="48" customHeight="1" x14ac:dyDescent="0.45">
      <c r="A88" s="390" t="s">
        <v>422</v>
      </c>
      <c r="B88" s="390"/>
      <c r="C88" s="391" t="s">
        <v>421</v>
      </c>
      <c r="D88" s="391"/>
      <c r="E88" s="391"/>
      <c r="F88" s="391"/>
      <c r="G88" s="391"/>
      <c r="H88" s="391"/>
    </row>
    <row r="89" spans="1:10" ht="62.25" customHeight="1" x14ac:dyDescent="0.45">
      <c r="A89" s="390" t="s">
        <v>423</v>
      </c>
      <c r="B89" s="390"/>
      <c r="C89" s="391" t="s">
        <v>424</v>
      </c>
      <c r="D89" s="391"/>
      <c r="E89" s="391"/>
      <c r="F89" s="391"/>
      <c r="G89" s="391"/>
      <c r="H89" s="391"/>
    </row>
    <row r="91" spans="1:10" ht="158.55000000000001" customHeight="1" x14ac:dyDescent="0.45">
      <c r="A91" s="330" t="s">
        <v>425</v>
      </c>
      <c r="B91" s="330"/>
      <c r="C91" s="330"/>
      <c r="D91" s="330"/>
      <c r="E91" s="330"/>
      <c r="F91" s="330"/>
      <c r="G91" s="330"/>
      <c r="H91" s="330"/>
    </row>
    <row r="93" spans="1:10" x14ac:dyDescent="0.45">
      <c r="A93" s="29" t="s">
        <v>377</v>
      </c>
      <c r="B93" s="39" t="s">
        <v>426</v>
      </c>
      <c r="C93" s="29" t="s">
        <v>428</v>
      </c>
      <c r="D93" s="29" t="s">
        <v>427</v>
      </c>
      <c r="E93" s="29" t="s">
        <v>429</v>
      </c>
      <c r="F93" s="31" t="s">
        <v>430</v>
      </c>
      <c r="G93" s="397" t="s">
        <v>1632</v>
      </c>
      <c r="H93" s="397"/>
    </row>
    <row r="94" spans="1:10" ht="16.05" customHeight="1" x14ac:dyDescent="0.45">
      <c r="A94" s="36">
        <f t="shared" ref="A94:A104" si="2">ROW(A94)-ROW($A$93)</f>
        <v>1</v>
      </c>
      <c r="B94" s="40" t="s">
        <v>1281</v>
      </c>
      <c r="C94" s="41">
        <v>1</v>
      </c>
      <c r="D94" s="41">
        <v>3</v>
      </c>
      <c r="E94" s="42">
        <f t="shared" ref="E94:E104" si="3">C94*D94</f>
        <v>3</v>
      </c>
      <c r="F94" s="43" t="str">
        <f t="shared" ref="F94:F131" si="4">IF(E94&lt;$H$168,"Tief",IF(E94&lt;$H$169,"Mittel","Hoch"))</f>
        <v>Tief</v>
      </c>
      <c r="G94" s="398" t="s">
        <v>431</v>
      </c>
      <c r="H94" s="398"/>
      <c r="I94" s="26"/>
      <c r="J94" s="26"/>
    </row>
    <row r="95" spans="1:10" ht="16.05" customHeight="1" x14ac:dyDescent="0.45">
      <c r="A95" s="36">
        <f t="shared" si="2"/>
        <v>2</v>
      </c>
      <c r="B95" s="40" t="s">
        <v>2077</v>
      </c>
      <c r="C95" s="41">
        <v>1</v>
      </c>
      <c r="D95" s="41">
        <v>4</v>
      </c>
      <c r="E95" s="42">
        <f t="shared" si="3"/>
        <v>4</v>
      </c>
      <c r="F95" s="43" t="str">
        <f t="shared" si="4"/>
        <v>Tief</v>
      </c>
      <c r="G95" s="395"/>
      <c r="H95" s="395"/>
      <c r="I95" s="26"/>
      <c r="J95" s="26"/>
    </row>
    <row r="96" spans="1:10" ht="16.05" customHeight="1" x14ac:dyDescent="0.45">
      <c r="A96" s="36">
        <f t="shared" si="2"/>
        <v>3</v>
      </c>
      <c r="B96" s="40" t="s">
        <v>2078</v>
      </c>
      <c r="C96" s="41">
        <v>1</v>
      </c>
      <c r="D96" s="41">
        <v>3</v>
      </c>
      <c r="E96" s="42">
        <f t="shared" ref="E96:E98" si="5">C96*D96</f>
        <v>3</v>
      </c>
      <c r="F96" s="43" t="str">
        <f t="shared" si="4"/>
        <v>Tief</v>
      </c>
      <c r="G96" s="395"/>
      <c r="H96" s="395"/>
      <c r="I96" s="26"/>
      <c r="J96" s="26"/>
    </row>
    <row r="97" spans="1:10" ht="16.05" customHeight="1" x14ac:dyDescent="0.45">
      <c r="A97" s="36">
        <f t="shared" si="2"/>
        <v>4</v>
      </c>
      <c r="B97" s="40" t="s">
        <v>2079</v>
      </c>
      <c r="C97" s="41">
        <v>1</v>
      </c>
      <c r="D97" s="41">
        <v>3</v>
      </c>
      <c r="E97" s="42">
        <f t="shared" si="5"/>
        <v>3</v>
      </c>
      <c r="F97" s="43" t="str">
        <f t="shared" si="4"/>
        <v>Tief</v>
      </c>
      <c r="G97" s="395"/>
      <c r="H97" s="395"/>
      <c r="I97" s="26"/>
      <c r="J97" s="26"/>
    </row>
    <row r="98" spans="1:10" ht="16.05" customHeight="1" x14ac:dyDescent="0.45">
      <c r="A98" s="36">
        <f t="shared" si="2"/>
        <v>5</v>
      </c>
      <c r="B98" s="40" t="s">
        <v>2080</v>
      </c>
      <c r="C98" s="41">
        <v>1</v>
      </c>
      <c r="D98" s="41">
        <v>3</v>
      </c>
      <c r="E98" s="42">
        <f t="shared" si="5"/>
        <v>3</v>
      </c>
      <c r="F98" s="43" t="str">
        <f t="shared" si="4"/>
        <v>Tief</v>
      </c>
      <c r="G98" s="395"/>
      <c r="H98" s="395"/>
      <c r="I98" s="26"/>
      <c r="J98" s="26"/>
    </row>
    <row r="99" spans="1:10" ht="16.05" customHeight="1" x14ac:dyDescent="0.45">
      <c r="A99" s="36">
        <f t="shared" si="2"/>
        <v>6</v>
      </c>
      <c r="B99" s="40" t="s">
        <v>1287</v>
      </c>
      <c r="C99" s="41">
        <v>1</v>
      </c>
      <c r="D99" s="41">
        <v>3</v>
      </c>
      <c r="E99" s="42">
        <f t="shared" si="3"/>
        <v>3</v>
      </c>
      <c r="F99" s="43" t="str">
        <f t="shared" si="4"/>
        <v>Tief</v>
      </c>
      <c r="G99" s="395"/>
      <c r="H99" s="395"/>
      <c r="I99" s="26"/>
      <c r="J99" s="26"/>
    </row>
    <row r="100" spans="1:10" ht="16.05" customHeight="1" x14ac:dyDescent="0.45">
      <c r="A100" s="36">
        <f t="shared" si="2"/>
        <v>7</v>
      </c>
      <c r="B100" s="40" t="s">
        <v>1286</v>
      </c>
      <c r="C100" s="41">
        <v>1</v>
      </c>
      <c r="D100" s="41">
        <v>3</v>
      </c>
      <c r="E100" s="42">
        <f t="shared" si="3"/>
        <v>3</v>
      </c>
      <c r="F100" s="43" t="str">
        <f t="shared" si="4"/>
        <v>Tief</v>
      </c>
      <c r="G100" s="395"/>
      <c r="H100" s="395"/>
      <c r="I100" s="26"/>
      <c r="J100" s="26"/>
    </row>
    <row r="101" spans="1:10" ht="16.05" customHeight="1" x14ac:dyDescent="0.45">
      <c r="A101" s="36">
        <f t="shared" si="2"/>
        <v>8</v>
      </c>
      <c r="B101" s="40" t="s">
        <v>1285</v>
      </c>
      <c r="C101" s="41">
        <v>1</v>
      </c>
      <c r="D101" s="41">
        <v>3</v>
      </c>
      <c r="E101" s="42">
        <f t="shared" si="3"/>
        <v>3</v>
      </c>
      <c r="F101" s="43" t="str">
        <f t="shared" si="4"/>
        <v>Tief</v>
      </c>
      <c r="G101" s="395"/>
      <c r="H101" s="395"/>
      <c r="I101" s="26"/>
      <c r="J101" s="26"/>
    </row>
    <row r="102" spans="1:10" ht="16.05" customHeight="1" x14ac:dyDescent="0.45">
      <c r="A102" s="36">
        <f t="shared" si="2"/>
        <v>9</v>
      </c>
      <c r="B102" s="40" t="s">
        <v>1284</v>
      </c>
      <c r="C102" s="41">
        <v>1</v>
      </c>
      <c r="D102" s="41">
        <v>3</v>
      </c>
      <c r="E102" s="42">
        <f t="shared" si="3"/>
        <v>3</v>
      </c>
      <c r="F102" s="43" t="str">
        <f t="shared" si="4"/>
        <v>Tief</v>
      </c>
      <c r="G102" s="395"/>
      <c r="H102" s="395"/>
      <c r="I102" s="26"/>
      <c r="J102" s="26"/>
    </row>
    <row r="103" spans="1:10" ht="16.05" customHeight="1" x14ac:dyDescent="0.45">
      <c r="A103" s="36">
        <f t="shared" si="2"/>
        <v>10</v>
      </c>
      <c r="B103" s="40" t="s">
        <v>1283</v>
      </c>
      <c r="C103" s="41">
        <v>1</v>
      </c>
      <c r="D103" s="41">
        <v>3</v>
      </c>
      <c r="E103" s="42">
        <f t="shared" si="3"/>
        <v>3</v>
      </c>
      <c r="F103" s="43" t="str">
        <f t="shared" si="4"/>
        <v>Tief</v>
      </c>
      <c r="G103" s="395"/>
      <c r="H103" s="395"/>
      <c r="I103" s="26"/>
      <c r="J103" s="26"/>
    </row>
    <row r="104" spans="1:10" ht="16.05" customHeight="1" x14ac:dyDescent="0.45">
      <c r="A104" s="36">
        <f t="shared" si="2"/>
        <v>11</v>
      </c>
      <c r="B104" s="40" t="s">
        <v>1282</v>
      </c>
      <c r="C104" s="41">
        <v>1</v>
      </c>
      <c r="D104" s="41">
        <v>3</v>
      </c>
      <c r="E104" s="42">
        <f t="shared" si="3"/>
        <v>3</v>
      </c>
      <c r="F104" s="43" t="str">
        <f t="shared" si="4"/>
        <v>Tief</v>
      </c>
      <c r="G104" s="395"/>
      <c r="H104" s="395"/>
      <c r="I104" s="26"/>
      <c r="J104" s="26"/>
    </row>
    <row r="105" spans="1:10" x14ac:dyDescent="0.45">
      <c r="A105" s="36">
        <f t="shared" ref="A105:A131" si="6">ROW(A105)-ROW($A$93)</f>
        <v>12</v>
      </c>
      <c r="B105" s="40" t="s">
        <v>432</v>
      </c>
      <c r="C105" s="41">
        <v>1</v>
      </c>
      <c r="D105" s="41">
        <v>1</v>
      </c>
      <c r="E105" s="42">
        <f t="shared" ref="E105:E131" si="7">C105*D105</f>
        <v>1</v>
      </c>
      <c r="F105" s="43" t="str">
        <f t="shared" si="4"/>
        <v>Tief</v>
      </c>
      <c r="G105" s="395"/>
      <c r="H105" s="395"/>
      <c r="I105" s="26"/>
      <c r="J105" s="26"/>
    </row>
    <row r="106" spans="1:10" x14ac:dyDescent="0.45">
      <c r="A106" s="36">
        <f t="shared" si="6"/>
        <v>13</v>
      </c>
      <c r="B106" s="40" t="s">
        <v>433</v>
      </c>
      <c r="C106" s="41">
        <v>1</v>
      </c>
      <c r="D106" s="41">
        <v>1</v>
      </c>
      <c r="E106" s="42">
        <f t="shared" si="7"/>
        <v>1</v>
      </c>
      <c r="F106" s="43" t="str">
        <f t="shared" si="4"/>
        <v>Tief</v>
      </c>
      <c r="G106" s="395"/>
      <c r="H106" s="395"/>
      <c r="I106" s="26"/>
      <c r="J106" s="26"/>
    </row>
    <row r="107" spans="1:10" x14ac:dyDescent="0.45">
      <c r="A107" s="36">
        <f t="shared" si="6"/>
        <v>14</v>
      </c>
      <c r="B107" s="40" t="s">
        <v>434</v>
      </c>
      <c r="C107" s="41">
        <v>1</v>
      </c>
      <c r="D107" s="41">
        <v>1</v>
      </c>
      <c r="E107" s="42">
        <f t="shared" si="7"/>
        <v>1</v>
      </c>
      <c r="F107" s="43" t="str">
        <f t="shared" si="4"/>
        <v>Tief</v>
      </c>
      <c r="G107" s="395"/>
      <c r="H107" s="395"/>
      <c r="I107" s="26"/>
      <c r="J107" s="26"/>
    </row>
    <row r="108" spans="1:10" x14ac:dyDescent="0.45">
      <c r="A108" s="36">
        <f t="shared" si="6"/>
        <v>15</v>
      </c>
      <c r="B108" s="40" t="s">
        <v>435</v>
      </c>
      <c r="C108" s="41">
        <v>4</v>
      </c>
      <c r="D108" s="41">
        <v>1</v>
      </c>
      <c r="E108" s="42">
        <f t="shared" si="7"/>
        <v>4</v>
      </c>
      <c r="F108" s="43" t="str">
        <f t="shared" si="4"/>
        <v>Tief</v>
      </c>
      <c r="G108" s="395"/>
      <c r="H108" s="395"/>
      <c r="I108" s="26"/>
      <c r="J108" s="26"/>
    </row>
    <row r="109" spans="1:10" x14ac:dyDescent="0.45">
      <c r="A109" s="36">
        <f t="shared" si="6"/>
        <v>16</v>
      </c>
      <c r="B109" s="40" t="s">
        <v>436</v>
      </c>
      <c r="C109" s="41">
        <v>4</v>
      </c>
      <c r="D109" s="41">
        <v>2</v>
      </c>
      <c r="E109" s="42">
        <f t="shared" si="7"/>
        <v>8</v>
      </c>
      <c r="F109" s="43" t="str">
        <f t="shared" si="4"/>
        <v>Mittel</v>
      </c>
      <c r="G109" s="395"/>
      <c r="H109" s="395"/>
      <c r="I109" s="26"/>
      <c r="J109" s="26"/>
    </row>
    <row r="110" spans="1:10" x14ac:dyDescent="0.45">
      <c r="A110" s="36">
        <f t="shared" si="6"/>
        <v>17</v>
      </c>
      <c r="B110" s="40" t="s">
        <v>437</v>
      </c>
      <c r="C110" s="41">
        <v>1</v>
      </c>
      <c r="D110" s="41">
        <v>2</v>
      </c>
      <c r="E110" s="42">
        <f t="shared" si="7"/>
        <v>2</v>
      </c>
      <c r="F110" s="43" t="str">
        <f t="shared" si="4"/>
        <v>Tief</v>
      </c>
      <c r="G110" s="395"/>
      <c r="H110" s="395"/>
      <c r="I110" s="26"/>
      <c r="J110" s="26"/>
    </row>
    <row r="111" spans="1:10" x14ac:dyDescent="0.45">
      <c r="A111" s="36">
        <f t="shared" si="6"/>
        <v>18</v>
      </c>
      <c r="B111" s="40" t="s">
        <v>438</v>
      </c>
      <c r="C111" s="41">
        <v>1</v>
      </c>
      <c r="D111" s="41">
        <v>1</v>
      </c>
      <c r="E111" s="42">
        <f t="shared" si="7"/>
        <v>1</v>
      </c>
      <c r="F111" s="43" t="str">
        <f t="shared" si="4"/>
        <v>Tief</v>
      </c>
      <c r="G111" s="395"/>
      <c r="H111" s="395"/>
      <c r="I111" s="26"/>
      <c r="J111" s="26"/>
    </row>
    <row r="112" spans="1:10" x14ac:dyDescent="0.45">
      <c r="A112" s="36">
        <f t="shared" si="6"/>
        <v>19</v>
      </c>
      <c r="B112" s="40" t="s">
        <v>439</v>
      </c>
      <c r="C112" s="41">
        <v>2</v>
      </c>
      <c r="D112" s="41">
        <v>1</v>
      </c>
      <c r="E112" s="42">
        <f t="shared" si="7"/>
        <v>2</v>
      </c>
      <c r="F112" s="43" t="str">
        <f t="shared" si="4"/>
        <v>Tief</v>
      </c>
      <c r="G112" s="395"/>
      <c r="H112" s="395"/>
      <c r="I112" s="26"/>
      <c r="J112" s="26"/>
    </row>
    <row r="113" spans="1:10" x14ac:dyDescent="0.45">
      <c r="A113" s="36">
        <f t="shared" si="6"/>
        <v>20</v>
      </c>
      <c r="B113" s="40" t="s">
        <v>440</v>
      </c>
      <c r="C113" s="41">
        <v>4</v>
      </c>
      <c r="D113" s="41">
        <v>2</v>
      </c>
      <c r="E113" s="42">
        <f t="shared" si="7"/>
        <v>8</v>
      </c>
      <c r="F113" s="43" t="str">
        <f t="shared" si="4"/>
        <v>Mittel</v>
      </c>
      <c r="G113" s="395"/>
      <c r="H113" s="395"/>
      <c r="I113" s="26"/>
      <c r="J113" s="26"/>
    </row>
    <row r="114" spans="1:10" x14ac:dyDescent="0.45">
      <c r="A114" s="36">
        <f t="shared" si="6"/>
        <v>21</v>
      </c>
      <c r="B114" s="40" t="s">
        <v>1154</v>
      </c>
      <c r="C114" s="41">
        <v>3</v>
      </c>
      <c r="D114" s="41">
        <v>1</v>
      </c>
      <c r="E114" s="42">
        <f t="shared" si="7"/>
        <v>3</v>
      </c>
      <c r="F114" s="43" t="str">
        <f t="shared" si="4"/>
        <v>Tief</v>
      </c>
      <c r="G114" s="395"/>
      <c r="H114" s="395"/>
      <c r="I114" s="26"/>
      <c r="J114" s="26"/>
    </row>
    <row r="115" spans="1:10" x14ac:dyDescent="0.45">
      <c r="A115" s="36">
        <f t="shared" si="6"/>
        <v>22</v>
      </c>
      <c r="B115" s="40" t="s">
        <v>441</v>
      </c>
      <c r="C115" s="41">
        <v>1</v>
      </c>
      <c r="D115" s="41">
        <v>4</v>
      </c>
      <c r="E115" s="42">
        <f t="shared" si="7"/>
        <v>4</v>
      </c>
      <c r="F115" s="43" t="str">
        <f t="shared" si="4"/>
        <v>Tief</v>
      </c>
      <c r="G115" s="395"/>
      <c r="H115" s="395"/>
      <c r="I115" s="26"/>
      <c r="J115" s="26"/>
    </row>
    <row r="116" spans="1:10" x14ac:dyDescent="0.45">
      <c r="A116" s="36">
        <f t="shared" si="6"/>
        <v>23</v>
      </c>
      <c r="B116" s="40" t="s">
        <v>442</v>
      </c>
      <c r="C116" s="41">
        <v>1</v>
      </c>
      <c r="D116" s="41">
        <v>1</v>
      </c>
      <c r="E116" s="42">
        <f t="shared" si="7"/>
        <v>1</v>
      </c>
      <c r="F116" s="43" t="str">
        <f t="shared" si="4"/>
        <v>Tief</v>
      </c>
      <c r="G116" s="395"/>
      <c r="H116" s="395"/>
      <c r="I116" s="26"/>
      <c r="J116" s="26"/>
    </row>
    <row r="117" spans="1:10" x14ac:dyDescent="0.45">
      <c r="A117" s="36">
        <f t="shared" si="6"/>
        <v>24</v>
      </c>
      <c r="B117" s="40" t="s">
        <v>1162</v>
      </c>
      <c r="C117" s="41">
        <v>1</v>
      </c>
      <c r="D117" s="41">
        <v>1</v>
      </c>
      <c r="E117" s="42">
        <f t="shared" si="7"/>
        <v>1</v>
      </c>
      <c r="F117" s="43" t="str">
        <f t="shared" si="4"/>
        <v>Tief</v>
      </c>
      <c r="G117" s="395"/>
      <c r="H117" s="395"/>
      <c r="I117" s="26"/>
      <c r="J117" s="26"/>
    </row>
    <row r="118" spans="1:10" x14ac:dyDescent="0.45">
      <c r="A118" s="36">
        <f t="shared" si="6"/>
        <v>25</v>
      </c>
      <c r="B118" s="40" t="s">
        <v>1165</v>
      </c>
      <c r="C118" s="41">
        <v>1</v>
      </c>
      <c r="D118" s="41">
        <v>1</v>
      </c>
      <c r="E118" s="42">
        <f t="shared" si="7"/>
        <v>1</v>
      </c>
      <c r="F118" s="43" t="str">
        <f t="shared" si="4"/>
        <v>Tief</v>
      </c>
      <c r="G118" s="395"/>
      <c r="H118" s="395"/>
      <c r="I118" s="26"/>
      <c r="J118" s="26"/>
    </row>
    <row r="119" spans="1:10" x14ac:dyDescent="0.45">
      <c r="A119" s="36">
        <f t="shared" si="6"/>
        <v>26</v>
      </c>
      <c r="B119" s="40" t="s">
        <v>443</v>
      </c>
      <c r="C119" s="41">
        <v>1</v>
      </c>
      <c r="D119" s="41">
        <v>1</v>
      </c>
      <c r="E119" s="42">
        <f t="shared" si="7"/>
        <v>1</v>
      </c>
      <c r="F119" s="43" t="str">
        <f t="shared" si="4"/>
        <v>Tief</v>
      </c>
      <c r="G119" s="395"/>
      <c r="H119" s="395"/>
      <c r="I119" s="26"/>
      <c r="J119" s="26"/>
    </row>
    <row r="120" spans="1:10" x14ac:dyDescent="0.45">
      <c r="A120" s="36">
        <f t="shared" si="6"/>
        <v>27</v>
      </c>
      <c r="B120" s="40" t="s">
        <v>1279</v>
      </c>
      <c r="C120" s="41">
        <v>1</v>
      </c>
      <c r="D120" s="41">
        <v>1</v>
      </c>
      <c r="E120" s="42">
        <f t="shared" si="7"/>
        <v>1</v>
      </c>
      <c r="F120" s="43" t="str">
        <f t="shared" si="4"/>
        <v>Tief</v>
      </c>
      <c r="G120" s="395"/>
      <c r="H120" s="395"/>
      <c r="I120" s="26"/>
      <c r="J120" s="26"/>
    </row>
    <row r="121" spans="1:10" x14ac:dyDescent="0.45">
      <c r="A121" s="36">
        <f t="shared" si="6"/>
        <v>28</v>
      </c>
      <c r="B121" s="40" t="s">
        <v>444</v>
      </c>
      <c r="C121" s="41">
        <v>3</v>
      </c>
      <c r="D121" s="41">
        <v>3</v>
      </c>
      <c r="E121" s="42">
        <f t="shared" si="7"/>
        <v>9</v>
      </c>
      <c r="F121" s="43" t="str">
        <f t="shared" si="4"/>
        <v>Mittel</v>
      </c>
      <c r="G121" s="395"/>
      <c r="H121" s="395"/>
      <c r="I121" s="26"/>
      <c r="J121" s="26"/>
    </row>
    <row r="122" spans="1:10" x14ac:dyDescent="0.45">
      <c r="A122" s="36">
        <f t="shared" si="6"/>
        <v>29</v>
      </c>
      <c r="B122" s="40" t="s">
        <v>1157</v>
      </c>
      <c r="C122" s="41">
        <v>1</v>
      </c>
      <c r="D122" s="41">
        <v>1</v>
      </c>
      <c r="E122" s="42">
        <f t="shared" si="7"/>
        <v>1</v>
      </c>
      <c r="F122" s="43" t="str">
        <f t="shared" si="4"/>
        <v>Tief</v>
      </c>
      <c r="G122" s="395"/>
      <c r="H122" s="395"/>
      <c r="I122" s="26"/>
      <c r="J122" s="26"/>
    </row>
    <row r="123" spans="1:10" x14ac:dyDescent="0.45">
      <c r="A123" s="36">
        <f t="shared" si="6"/>
        <v>30</v>
      </c>
      <c r="B123" s="40" t="s">
        <v>1290</v>
      </c>
      <c r="C123" s="41">
        <v>1</v>
      </c>
      <c r="D123" s="41">
        <v>1</v>
      </c>
      <c r="E123" s="42">
        <f t="shared" si="7"/>
        <v>1</v>
      </c>
      <c r="F123" s="43" t="str">
        <f t="shared" si="4"/>
        <v>Tief</v>
      </c>
      <c r="G123" s="395"/>
      <c r="H123" s="395"/>
      <c r="I123" s="26"/>
      <c r="J123" s="26"/>
    </row>
    <row r="124" spans="1:10" x14ac:dyDescent="0.45">
      <c r="A124" s="36">
        <f t="shared" si="6"/>
        <v>31</v>
      </c>
      <c r="B124" s="40" t="s">
        <v>1291</v>
      </c>
      <c r="C124" s="41">
        <v>1</v>
      </c>
      <c r="D124" s="41">
        <v>1</v>
      </c>
      <c r="E124" s="42">
        <f t="shared" si="7"/>
        <v>1</v>
      </c>
      <c r="F124" s="43" t="str">
        <f t="shared" si="4"/>
        <v>Tief</v>
      </c>
      <c r="G124" s="395"/>
      <c r="H124" s="395"/>
      <c r="I124" s="26"/>
      <c r="J124" s="26"/>
    </row>
    <row r="125" spans="1:10" x14ac:dyDescent="0.45">
      <c r="A125" s="36">
        <f t="shared" si="6"/>
        <v>32</v>
      </c>
      <c r="B125" s="44" t="s">
        <v>445</v>
      </c>
      <c r="C125" s="41">
        <v>1</v>
      </c>
      <c r="D125" s="41">
        <v>1</v>
      </c>
      <c r="E125" s="42">
        <f t="shared" ref="E125" si="8">C125*D125</f>
        <v>1</v>
      </c>
      <c r="F125" s="43" t="str">
        <f t="shared" si="4"/>
        <v>Tief</v>
      </c>
      <c r="G125" s="395"/>
      <c r="H125" s="395"/>
      <c r="I125" s="26"/>
      <c r="J125" s="26"/>
    </row>
    <row r="126" spans="1:10" x14ac:dyDescent="0.45">
      <c r="A126" s="36">
        <f t="shared" si="6"/>
        <v>33</v>
      </c>
      <c r="B126" s="44" t="s">
        <v>445</v>
      </c>
      <c r="C126" s="41">
        <v>1</v>
      </c>
      <c r="D126" s="41">
        <v>1</v>
      </c>
      <c r="E126" s="42">
        <f t="shared" ref="E126" si="9">C126*D126</f>
        <v>1</v>
      </c>
      <c r="F126" s="43" t="str">
        <f t="shared" si="4"/>
        <v>Tief</v>
      </c>
      <c r="G126" s="395"/>
      <c r="H126" s="395"/>
      <c r="I126" s="26"/>
      <c r="J126" s="26"/>
    </row>
    <row r="127" spans="1:10" x14ac:dyDescent="0.45">
      <c r="A127" s="36">
        <f t="shared" si="6"/>
        <v>34</v>
      </c>
      <c r="B127" s="44" t="s">
        <v>445</v>
      </c>
      <c r="C127" s="41">
        <v>1</v>
      </c>
      <c r="D127" s="41">
        <v>1</v>
      </c>
      <c r="E127" s="42">
        <f t="shared" ref="E127" si="10">C127*D127</f>
        <v>1</v>
      </c>
      <c r="F127" s="43" t="str">
        <f t="shared" si="4"/>
        <v>Tief</v>
      </c>
      <c r="G127" s="395"/>
      <c r="H127" s="395"/>
      <c r="I127" s="26"/>
      <c r="J127" s="26"/>
    </row>
    <row r="128" spans="1:10" x14ac:dyDescent="0.45">
      <c r="A128" s="36">
        <f t="shared" si="6"/>
        <v>35</v>
      </c>
      <c r="B128" s="44" t="s">
        <v>445</v>
      </c>
      <c r="C128" s="41">
        <v>1</v>
      </c>
      <c r="D128" s="41">
        <v>1</v>
      </c>
      <c r="E128" s="42">
        <f t="shared" ref="E128" si="11">C128*D128</f>
        <v>1</v>
      </c>
      <c r="F128" s="43" t="str">
        <f t="shared" si="4"/>
        <v>Tief</v>
      </c>
      <c r="G128" s="395"/>
      <c r="H128" s="395"/>
      <c r="I128" s="26"/>
      <c r="J128" s="26"/>
    </row>
    <row r="129" spans="1:11" x14ac:dyDescent="0.45">
      <c r="A129" s="36">
        <f t="shared" si="6"/>
        <v>36</v>
      </c>
      <c r="B129" s="44" t="s">
        <v>445</v>
      </c>
      <c r="C129" s="41">
        <v>1</v>
      </c>
      <c r="D129" s="41">
        <v>1</v>
      </c>
      <c r="E129" s="42">
        <f t="shared" ref="E129" si="12">C129*D129</f>
        <v>1</v>
      </c>
      <c r="F129" s="43" t="str">
        <f t="shared" si="4"/>
        <v>Tief</v>
      </c>
      <c r="G129" s="395"/>
      <c r="H129" s="395"/>
      <c r="I129" s="26"/>
      <c r="J129" s="26"/>
    </row>
    <row r="130" spans="1:11" x14ac:dyDescent="0.45">
      <c r="A130" s="36">
        <f t="shared" si="6"/>
        <v>37</v>
      </c>
      <c r="B130" s="44" t="s">
        <v>445</v>
      </c>
      <c r="C130" s="41">
        <v>1</v>
      </c>
      <c r="D130" s="41">
        <v>1</v>
      </c>
      <c r="E130" s="42">
        <f t="shared" ref="E130" si="13">C130*D130</f>
        <v>1</v>
      </c>
      <c r="F130" s="43" t="str">
        <f t="shared" si="4"/>
        <v>Tief</v>
      </c>
      <c r="G130" s="395"/>
      <c r="H130" s="395"/>
      <c r="I130" s="26"/>
      <c r="J130" s="26"/>
    </row>
    <row r="131" spans="1:11" x14ac:dyDescent="0.45">
      <c r="A131" s="36">
        <f t="shared" si="6"/>
        <v>38</v>
      </c>
      <c r="B131" s="44" t="s">
        <v>445</v>
      </c>
      <c r="C131" s="41">
        <v>1</v>
      </c>
      <c r="D131" s="41">
        <v>1</v>
      </c>
      <c r="E131" s="42">
        <f t="shared" si="7"/>
        <v>1</v>
      </c>
      <c r="F131" s="43" t="str">
        <f t="shared" si="4"/>
        <v>Tief</v>
      </c>
      <c r="G131" s="396"/>
      <c r="H131" s="396"/>
      <c r="I131" s="26"/>
      <c r="J131" s="26"/>
    </row>
    <row r="133" spans="1:11" ht="54" customHeight="1" x14ac:dyDescent="0.45">
      <c r="A133" s="390" t="s">
        <v>1364</v>
      </c>
      <c r="B133" s="390"/>
      <c r="C133" s="391" t="s">
        <v>1365</v>
      </c>
      <c r="D133" s="391"/>
      <c r="E133" s="391"/>
      <c r="F133" s="391"/>
      <c r="G133" s="391"/>
      <c r="H133" s="391"/>
    </row>
    <row r="135" spans="1:11" ht="14.55" customHeight="1" x14ac:dyDescent="0.45">
      <c r="A135" s="394" t="s">
        <v>1504</v>
      </c>
      <c r="B135" s="394"/>
      <c r="C135" s="394"/>
      <c r="D135" s="394"/>
      <c r="E135" s="394"/>
      <c r="F135" s="394"/>
      <c r="G135" s="394"/>
      <c r="H135" s="394"/>
    </row>
    <row r="136" spans="1:11" ht="30.75" customHeight="1" x14ac:dyDescent="0.45">
      <c r="A136" s="390" t="s">
        <v>446</v>
      </c>
      <c r="B136" s="390"/>
      <c r="C136" s="391" t="s">
        <v>447</v>
      </c>
      <c r="D136" s="391"/>
      <c r="E136" s="391"/>
      <c r="F136" s="391"/>
      <c r="G136" s="391"/>
      <c r="H136" s="391"/>
    </row>
    <row r="137" spans="1:11" ht="35.25" customHeight="1" x14ac:dyDescent="0.45">
      <c r="A137" s="390" t="s">
        <v>448</v>
      </c>
      <c r="B137" s="390"/>
      <c r="C137" s="391" t="s">
        <v>447</v>
      </c>
      <c r="D137" s="391"/>
      <c r="E137" s="391"/>
      <c r="F137" s="391"/>
      <c r="G137" s="391"/>
      <c r="H137" s="391"/>
    </row>
    <row r="138" spans="1:11" ht="30.75" customHeight="1" x14ac:dyDescent="0.45">
      <c r="A138" s="390" t="s">
        <v>449</v>
      </c>
      <c r="B138" s="390"/>
      <c r="C138" s="391" t="s">
        <v>447</v>
      </c>
      <c r="D138" s="391"/>
      <c r="E138" s="391"/>
      <c r="F138" s="391"/>
      <c r="G138" s="391"/>
      <c r="H138" s="391"/>
    </row>
    <row r="140" spans="1:11" x14ac:dyDescent="0.45">
      <c r="A140" s="394" t="s">
        <v>1505</v>
      </c>
      <c r="B140" s="394"/>
      <c r="C140" s="394"/>
      <c r="D140" s="394"/>
      <c r="E140" s="394"/>
      <c r="F140" s="394"/>
      <c r="G140" s="394"/>
      <c r="H140" s="394"/>
      <c r="I140" s="45" t="s">
        <v>450</v>
      </c>
      <c r="J140" s="45"/>
      <c r="K140" s="45" t="s">
        <v>450</v>
      </c>
    </row>
    <row r="141" spans="1:11" ht="14.55" customHeight="1" x14ac:dyDescent="0.45">
      <c r="A141" s="390" t="s">
        <v>451</v>
      </c>
      <c r="B141" s="390"/>
      <c r="C141" s="392" t="s">
        <v>452</v>
      </c>
      <c r="D141" s="392"/>
      <c r="E141" s="392"/>
      <c r="F141" s="392"/>
      <c r="G141" s="392"/>
      <c r="H141" s="392"/>
      <c r="I141" s="45" t="s">
        <v>453</v>
      </c>
      <c r="J141" s="45"/>
      <c r="K141" s="45" t="s">
        <v>1267</v>
      </c>
    </row>
    <row r="142" spans="1:11" ht="14.55" customHeight="1" x14ac:dyDescent="0.45">
      <c r="A142" s="390" t="s">
        <v>454</v>
      </c>
      <c r="B142" s="390"/>
      <c r="C142" s="393">
        <v>44683</v>
      </c>
      <c r="D142" s="393"/>
      <c r="E142" s="393"/>
      <c r="F142" s="393"/>
      <c r="G142" s="393"/>
      <c r="H142" s="393"/>
      <c r="I142" s="45" t="s">
        <v>455</v>
      </c>
      <c r="J142" s="45"/>
      <c r="K142" s="45" t="s">
        <v>1268</v>
      </c>
    </row>
    <row r="143" spans="1:11" ht="14.55" customHeight="1" x14ac:dyDescent="0.45">
      <c r="A143" s="390" t="s">
        <v>1264</v>
      </c>
      <c r="B143" s="390"/>
      <c r="C143" s="392" t="s">
        <v>450</v>
      </c>
      <c r="D143" s="392"/>
      <c r="E143" s="392"/>
      <c r="F143" s="392"/>
      <c r="G143" s="46" t="s">
        <v>456</v>
      </c>
      <c r="H143" s="46"/>
      <c r="I143" s="45" t="s">
        <v>457</v>
      </c>
      <c r="J143" s="45"/>
      <c r="K143" s="45" t="s">
        <v>457</v>
      </c>
    </row>
    <row r="144" spans="1:11" ht="46.5" customHeight="1" x14ac:dyDescent="0.45">
      <c r="A144" s="390" t="s">
        <v>1266</v>
      </c>
      <c r="B144" s="390"/>
      <c r="C144" s="391" t="s">
        <v>458</v>
      </c>
      <c r="D144" s="391"/>
      <c r="E144" s="391"/>
      <c r="F144" s="391"/>
      <c r="G144" s="391"/>
      <c r="H144" s="391"/>
      <c r="I144" s="45"/>
      <c r="J144" s="45"/>
    </row>
    <row r="145" spans="1:10" x14ac:dyDescent="0.45">
      <c r="A145" s="390" t="s">
        <v>1271</v>
      </c>
      <c r="B145" s="390"/>
      <c r="C145" s="392" t="s">
        <v>450</v>
      </c>
      <c r="D145" s="392"/>
      <c r="E145" s="392"/>
      <c r="F145" s="392"/>
      <c r="G145" s="46" t="s">
        <v>456</v>
      </c>
      <c r="H145" s="46"/>
      <c r="J145" s="45"/>
    </row>
    <row r="146" spans="1:10" ht="34.5" customHeight="1" x14ac:dyDescent="0.45">
      <c r="A146" s="390" t="s">
        <v>1270</v>
      </c>
      <c r="B146" s="390"/>
      <c r="C146" s="391" t="s">
        <v>1269</v>
      </c>
      <c r="D146" s="391"/>
      <c r="E146" s="391"/>
      <c r="F146" s="391"/>
      <c r="G146" s="391"/>
      <c r="H146" s="391"/>
      <c r="J146" s="45"/>
    </row>
    <row r="147" spans="1:10" ht="46.5" customHeight="1" x14ac:dyDescent="0.45">
      <c r="A147" s="390" t="s">
        <v>1265</v>
      </c>
      <c r="B147" s="390"/>
      <c r="C147" s="392" t="s">
        <v>459</v>
      </c>
      <c r="D147" s="392"/>
      <c r="E147" s="392"/>
      <c r="F147" s="392"/>
      <c r="G147" s="392"/>
      <c r="H147" s="392"/>
      <c r="J147" s="45"/>
    </row>
    <row r="148" spans="1:10" ht="36" customHeight="1" x14ac:dyDescent="0.45">
      <c r="A148" s="390" t="s">
        <v>1272</v>
      </c>
      <c r="B148" s="390"/>
      <c r="C148" s="393">
        <v>45778</v>
      </c>
      <c r="D148" s="393"/>
      <c r="E148" s="393"/>
      <c r="F148" s="393"/>
      <c r="G148" s="393"/>
      <c r="H148" s="393"/>
    </row>
    <row r="150" spans="1:10" ht="22.05" customHeight="1" x14ac:dyDescent="0.45"/>
    <row r="151" spans="1:10" ht="42" customHeight="1" x14ac:dyDescent="0.45">
      <c r="A151" s="368" t="s">
        <v>460</v>
      </c>
      <c r="B151" s="368"/>
      <c r="C151" s="368"/>
      <c r="D151" s="368"/>
      <c r="E151" s="368"/>
      <c r="F151" s="368"/>
      <c r="G151" s="368"/>
      <c r="H151" s="368"/>
    </row>
    <row r="152" spans="1:10" ht="41.1" customHeight="1" x14ac:dyDescent="0.45">
      <c r="A152" s="368" t="s">
        <v>461</v>
      </c>
      <c r="B152" s="368"/>
      <c r="C152" s="368"/>
      <c r="D152" s="368"/>
      <c r="E152" s="368"/>
      <c r="F152" s="368"/>
      <c r="G152" s="368"/>
      <c r="H152" s="368"/>
    </row>
    <row r="153" spans="1:10" ht="54" customHeight="1" x14ac:dyDescent="0.45">
      <c r="A153" s="368" t="s">
        <v>1288</v>
      </c>
      <c r="B153" s="368"/>
      <c r="C153" s="368"/>
      <c r="D153" s="368"/>
      <c r="E153" s="368"/>
      <c r="F153" s="368"/>
      <c r="G153" s="368"/>
      <c r="H153" s="368"/>
    </row>
    <row r="154" spans="1:10" ht="18.600000000000001" customHeight="1" x14ac:dyDescent="0.45">
      <c r="A154" s="368" t="s">
        <v>462</v>
      </c>
      <c r="B154" s="368"/>
      <c r="C154" s="368"/>
      <c r="D154" s="368"/>
      <c r="E154" s="368"/>
      <c r="F154" s="368"/>
      <c r="G154" s="368"/>
      <c r="H154" s="368"/>
    </row>
    <row r="155" spans="1:10" ht="29.25" customHeight="1" x14ac:dyDescent="0.45">
      <c r="A155" s="368" t="s">
        <v>463</v>
      </c>
      <c r="B155" s="368"/>
      <c r="C155" s="368"/>
      <c r="D155" s="368"/>
      <c r="E155" s="368"/>
      <c r="F155" s="368"/>
      <c r="G155" s="368"/>
      <c r="H155" s="368"/>
    </row>
    <row r="156" spans="1:10" ht="42" customHeight="1" x14ac:dyDescent="0.45">
      <c r="A156" s="368" t="s">
        <v>1274</v>
      </c>
      <c r="B156" s="368"/>
      <c r="C156" s="368"/>
      <c r="D156" s="368"/>
      <c r="E156" s="368"/>
      <c r="F156" s="368"/>
      <c r="G156" s="368"/>
      <c r="H156" s="368"/>
    </row>
    <row r="157" spans="1:10" x14ac:dyDescent="0.45">
      <c r="A157" s="368" t="s">
        <v>1273</v>
      </c>
      <c r="B157" s="368"/>
      <c r="C157" s="368"/>
      <c r="D157" s="368"/>
      <c r="E157" s="368"/>
      <c r="F157" s="368"/>
      <c r="G157" s="368"/>
      <c r="H157" s="368"/>
    </row>
    <row r="158" spans="1:10" x14ac:dyDescent="0.45">
      <c r="A158" s="156"/>
      <c r="B158" s="156"/>
      <c r="C158" s="156"/>
      <c r="D158" s="156"/>
      <c r="E158" s="156"/>
      <c r="F158" s="156"/>
      <c r="G158" s="156"/>
      <c r="H158" s="156"/>
    </row>
    <row r="159" spans="1:10" x14ac:dyDescent="0.45">
      <c r="A159" s="369" t="s">
        <v>464</v>
      </c>
      <c r="B159" s="369"/>
    </row>
    <row r="160" spans="1:10" x14ac:dyDescent="0.45">
      <c r="A160" s="125"/>
      <c r="B160" s="125"/>
    </row>
    <row r="161" spans="1:8" ht="15.75" x14ac:dyDescent="0.45">
      <c r="A161" s="9"/>
      <c r="B161" s="9"/>
      <c r="C161" s="9"/>
      <c r="D161" s="68" t="s">
        <v>465</v>
      </c>
      <c r="E161" s="69">
        <v>4</v>
      </c>
      <c r="F161" s="69">
        <v>8</v>
      </c>
      <c r="G161" s="69">
        <v>12</v>
      </c>
      <c r="H161" s="69">
        <v>16</v>
      </c>
    </row>
    <row r="162" spans="1:8" ht="15.75" x14ac:dyDescent="0.45">
      <c r="A162" s="9"/>
      <c r="B162" s="9"/>
      <c r="C162" s="9"/>
      <c r="D162" s="68" t="s">
        <v>466</v>
      </c>
      <c r="E162" s="69">
        <v>3</v>
      </c>
      <c r="F162" s="69">
        <v>6</v>
      </c>
      <c r="G162" s="69">
        <v>9</v>
      </c>
      <c r="H162" s="69">
        <v>12</v>
      </c>
    </row>
    <row r="163" spans="1:8" ht="15.75" x14ac:dyDescent="0.45">
      <c r="D163" s="68" t="s">
        <v>467</v>
      </c>
      <c r="E163" s="69">
        <v>2</v>
      </c>
      <c r="F163" s="69">
        <v>4</v>
      </c>
      <c r="G163" s="69">
        <v>6</v>
      </c>
      <c r="H163" s="69">
        <v>8</v>
      </c>
    </row>
    <row r="164" spans="1:8" ht="16.149999999999999" thickBot="1" x14ac:dyDescent="0.5">
      <c r="D164" s="68" t="s">
        <v>468</v>
      </c>
      <c r="E164" s="69">
        <v>1</v>
      </c>
      <c r="F164" s="69">
        <v>2</v>
      </c>
      <c r="G164" s="69">
        <v>3</v>
      </c>
      <c r="H164" s="69">
        <v>4</v>
      </c>
    </row>
    <row r="165" spans="1:8" ht="16.149999999999999" thickTop="1" x14ac:dyDescent="0.5">
      <c r="E165" s="70">
        <v>1</v>
      </c>
      <c r="F165" s="70">
        <v>2</v>
      </c>
      <c r="G165" s="70">
        <v>3</v>
      </c>
      <c r="H165" s="70">
        <v>4</v>
      </c>
    </row>
    <row r="166" spans="1:8" ht="15.75" x14ac:dyDescent="0.45">
      <c r="H166" s="71" t="s">
        <v>469</v>
      </c>
    </row>
    <row r="167" spans="1:8" ht="15.75" x14ac:dyDescent="0.45">
      <c r="H167" s="71"/>
    </row>
    <row r="168" spans="1:8" x14ac:dyDescent="0.45">
      <c r="B168" s="48" t="s">
        <v>470</v>
      </c>
      <c r="D168" s="157">
        <v>5</v>
      </c>
      <c r="E168" t="s">
        <v>471</v>
      </c>
      <c r="F168" t="s">
        <v>472</v>
      </c>
      <c r="H168" s="157">
        <v>5</v>
      </c>
    </row>
    <row r="169" spans="1:8" x14ac:dyDescent="0.45">
      <c r="F169" t="s">
        <v>473</v>
      </c>
      <c r="H169" s="157">
        <v>12</v>
      </c>
    </row>
    <row r="171" spans="1:8" x14ac:dyDescent="0.45">
      <c r="B171" s="4" t="s">
        <v>474</v>
      </c>
      <c r="C171" s="4" t="s">
        <v>469</v>
      </c>
      <c r="D171" s="4"/>
      <c r="E171" s="4"/>
      <c r="F171" s="4"/>
      <c r="G171" s="4"/>
      <c r="H171" s="72" t="s">
        <v>475</v>
      </c>
    </row>
    <row r="172" spans="1:8" ht="14.55" customHeight="1" x14ac:dyDescent="0.45">
      <c r="B172" s="158" t="s">
        <v>1184</v>
      </c>
      <c r="C172" s="371" t="s">
        <v>2004</v>
      </c>
      <c r="D172" s="372"/>
      <c r="E172" s="372"/>
      <c r="F172" s="372"/>
      <c r="G172" s="373"/>
      <c r="H172" s="73">
        <v>1</v>
      </c>
    </row>
    <row r="173" spans="1:8" ht="14.55" customHeight="1" x14ac:dyDescent="0.45">
      <c r="B173" s="159" t="s">
        <v>1183</v>
      </c>
      <c r="C173" s="374" t="s">
        <v>2005</v>
      </c>
      <c r="D173" s="375"/>
      <c r="E173" s="375"/>
      <c r="F173" s="375"/>
      <c r="G173" s="376"/>
      <c r="H173" s="74">
        <v>2</v>
      </c>
    </row>
    <row r="174" spans="1:8" ht="14.55" customHeight="1" x14ac:dyDescent="0.45">
      <c r="B174" s="160" t="s">
        <v>1182</v>
      </c>
      <c r="C174" s="377" t="s">
        <v>2006</v>
      </c>
      <c r="D174" s="378"/>
      <c r="E174" s="378"/>
      <c r="F174" s="378"/>
      <c r="G174" s="379"/>
      <c r="H174" s="75">
        <v>3</v>
      </c>
    </row>
    <row r="175" spans="1:8" ht="14.55" customHeight="1" x14ac:dyDescent="0.45">
      <c r="B175" s="161" t="s">
        <v>1181</v>
      </c>
      <c r="C175" s="380" t="s">
        <v>2007</v>
      </c>
      <c r="D175" s="381"/>
      <c r="E175" s="381"/>
      <c r="F175" s="381"/>
      <c r="G175" s="382"/>
      <c r="H175" s="76">
        <v>4</v>
      </c>
    </row>
    <row r="178" spans="2:10" x14ac:dyDescent="0.45">
      <c r="B178" s="183" t="s">
        <v>1145</v>
      </c>
      <c r="C178" s="367" t="s">
        <v>1146</v>
      </c>
      <c r="D178" s="367"/>
      <c r="E178" s="367"/>
      <c r="F178" s="184" t="s">
        <v>1147</v>
      </c>
      <c r="G178" s="359" t="s">
        <v>1148</v>
      </c>
      <c r="H178" s="361"/>
      <c r="I178" s="359" t="s">
        <v>1149</v>
      </c>
      <c r="J178" s="360"/>
    </row>
    <row r="179" spans="2:10" ht="35.549999999999997" customHeight="1" thickBot="1" x14ac:dyDescent="0.5">
      <c r="B179" s="179" t="s">
        <v>440</v>
      </c>
      <c r="C179" s="357"/>
      <c r="D179" s="357"/>
      <c r="E179" s="357"/>
      <c r="F179" s="181"/>
      <c r="G179" s="357" t="s">
        <v>1150</v>
      </c>
      <c r="H179" s="357"/>
      <c r="I179" s="357" t="s">
        <v>1151</v>
      </c>
      <c r="J179" s="358"/>
    </row>
    <row r="180" spans="2:10" ht="23.55" customHeight="1" thickBot="1" x14ac:dyDescent="0.5">
      <c r="B180" s="180" t="s">
        <v>441</v>
      </c>
      <c r="C180" s="355"/>
      <c r="D180" s="355"/>
      <c r="E180" s="355"/>
      <c r="F180" s="182"/>
      <c r="G180" s="355" t="s">
        <v>1152</v>
      </c>
      <c r="H180" s="355"/>
      <c r="I180" s="355" t="s">
        <v>1153</v>
      </c>
      <c r="J180" s="356"/>
    </row>
    <row r="181" spans="2:10" ht="24" customHeight="1" thickBot="1" x14ac:dyDescent="0.5">
      <c r="B181" s="180" t="s">
        <v>1154</v>
      </c>
      <c r="C181" s="355"/>
      <c r="D181" s="355"/>
      <c r="E181" s="355"/>
      <c r="F181" s="182"/>
      <c r="G181" s="355" t="s">
        <v>1155</v>
      </c>
      <c r="H181" s="355"/>
      <c r="I181" s="355" t="s">
        <v>1156</v>
      </c>
      <c r="J181" s="356"/>
    </row>
    <row r="182" spans="2:10" ht="20.55" customHeight="1" thickBot="1" x14ac:dyDescent="0.5">
      <c r="B182" s="180" t="s">
        <v>1157</v>
      </c>
      <c r="C182" s="355" t="s">
        <v>1158</v>
      </c>
      <c r="D182" s="355"/>
      <c r="E182" s="355"/>
      <c r="F182" s="182" t="s">
        <v>1159</v>
      </c>
      <c r="G182" s="355" t="s">
        <v>1160</v>
      </c>
      <c r="H182" s="355"/>
      <c r="I182" s="355" t="s">
        <v>1161</v>
      </c>
      <c r="J182" s="356"/>
    </row>
    <row r="183" spans="2:10" ht="26.1" customHeight="1" thickBot="1" x14ac:dyDescent="0.5">
      <c r="B183" s="180" t="s">
        <v>1162</v>
      </c>
      <c r="C183" s="355"/>
      <c r="D183" s="355"/>
      <c r="E183" s="355"/>
      <c r="F183" s="182"/>
      <c r="G183" s="355" t="s">
        <v>1163</v>
      </c>
      <c r="H183" s="355"/>
      <c r="I183" s="355" t="s">
        <v>1164</v>
      </c>
      <c r="J183" s="356"/>
    </row>
    <row r="184" spans="2:10" ht="23.1" customHeight="1" thickBot="1" x14ac:dyDescent="0.5">
      <c r="B184" s="180" t="s">
        <v>1165</v>
      </c>
      <c r="C184" s="355"/>
      <c r="D184" s="355"/>
      <c r="E184" s="355"/>
      <c r="F184" s="182" t="s">
        <v>1166</v>
      </c>
      <c r="G184" s="355" t="s">
        <v>1167</v>
      </c>
      <c r="H184" s="355"/>
      <c r="I184" s="355" t="s">
        <v>1168</v>
      </c>
      <c r="J184" s="356"/>
    </row>
    <row r="185" spans="2:10" ht="35.1" customHeight="1" thickBot="1" x14ac:dyDescent="0.5">
      <c r="B185" s="180" t="s">
        <v>1289</v>
      </c>
      <c r="C185" s="355"/>
      <c r="D185" s="355"/>
      <c r="E185" s="355"/>
      <c r="F185" s="182"/>
      <c r="G185" s="355" t="s">
        <v>1169</v>
      </c>
      <c r="H185" s="355"/>
      <c r="I185" s="355" t="s">
        <v>1170</v>
      </c>
      <c r="J185" s="356"/>
    </row>
    <row r="186" spans="2:10" ht="14.65" thickBot="1" x14ac:dyDescent="0.5">
      <c r="B186" s="180" t="s">
        <v>1171</v>
      </c>
      <c r="C186" s="355"/>
      <c r="D186" s="355"/>
      <c r="E186" s="355"/>
      <c r="F186" s="182"/>
      <c r="G186" s="355"/>
      <c r="H186" s="355"/>
      <c r="I186" s="355" t="s">
        <v>1171</v>
      </c>
      <c r="J186" s="356"/>
    </row>
    <row r="187" spans="2:10" ht="17.100000000000001" customHeight="1" thickBot="1" x14ac:dyDescent="0.5">
      <c r="B187" s="180" t="s">
        <v>442</v>
      </c>
      <c r="C187" s="355"/>
      <c r="D187" s="355"/>
      <c r="E187" s="355"/>
      <c r="F187" s="182" t="s">
        <v>442</v>
      </c>
      <c r="G187" s="355"/>
      <c r="H187" s="355"/>
      <c r="I187" s="355"/>
      <c r="J187" s="356"/>
    </row>
    <row r="188" spans="2:10" ht="34.049999999999997" customHeight="1" thickBot="1" x14ac:dyDescent="0.5">
      <c r="B188" s="180" t="s">
        <v>443</v>
      </c>
      <c r="C188" s="355" t="s">
        <v>1180</v>
      </c>
      <c r="D188" s="355"/>
      <c r="E188" s="355"/>
      <c r="F188" s="182" t="s">
        <v>1172</v>
      </c>
      <c r="G188" s="355" t="s">
        <v>1173</v>
      </c>
      <c r="H188" s="355"/>
      <c r="I188" s="355" t="s">
        <v>1174</v>
      </c>
      <c r="J188" s="356"/>
    </row>
    <row r="189" spans="2:10" ht="66" customHeight="1" thickBot="1" x14ac:dyDescent="0.5">
      <c r="B189" s="180" t="s">
        <v>1175</v>
      </c>
      <c r="C189" s="355" t="s">
        <v>1176</v>
      </c>
      <c r="D189" s="355"/>
      <c r="E189" s="355"/>
      <c r="F189" s="182" t="s">
        <v>1186</v>
      </c>
      <c r="G189" s="355" t="s">
        <v>1185</v>
      </c>
      <c r="H189" s="355"/>
      <c r="I189" s="355" t="s">
        <v>1187</v>
      </c>
      <c r="J189" s="356"/>
    </row>
    <row r="190" spans="2:10" ht="150" customHeight="1" thickBot="1" x14ac:dyDescent="0.5">
      <c r="B190" s="180" t="s">
        <v>1280</v>
      </c>
      <c r="C190" s="355" t="s">
        <v>1188</v>
      </c>
      <c r="D190" s="355"/>
      <c r="E190" s="355"/>
      <c r="F190" s="182" t="s">
        <v>1189</v>
      </c>
      <c r="G190" s="355" t="s">
        <v>1190</v>
      </c>
      <c r="H190" s="355"/>
      <c r="I190" s="355" t="s">
        <v>1191</v>
      </c>
      <c r="J190" s="356"/>
    </row>
    <row r="191" spans="2:10" ht="40.049999999999997" customHeight="1" thickBot="1" x14ac:dyDescent="0.5">
      <c r="B191" s="180" t="s">
        <v>1177</v>
      </c>
      <c r="C191" s="355"/>
      <c r="D191" s="355"/>
      <c r="E191" s="355"/>
      <c r="F191" s="182"/>
      <c r="G191" s="362" t="s">
        <v>1178</v>
      </c>
      <c r="H191" s="362"/>
      <c r="I191" s="362" t="s">
        <v>1179</v>
      </c>
      <c r="J191" s="363"/>
    </row>
    <row r="193" spans="1:15" x14ac:dyDescent="0.45">
      <c r="A193" s="370"/>
      <c r="B193" s="370"/>
      <c r="C193" s="370"/>
      <c r="D193" s="370"/>
      <c r="E193" s="370"/>
      <c r="F193" s="370"/>
      <c r="G193" s="370"/>
      <c r="H193" s="370"/>
    </row>
    <row r="194" spans="1:15" x14ac:dyDescent="0.45">
      <c r="A194" s="369" t="s">
        <v>476</v>
      </c>
      <c r="B194" s="369"/>
      <c r="C194" s="369"/>
      <c r="D194" s="369"/>
    </row>
    <row r="195" spans="1:15" x14ac:dyDescent="0.45">
      <c r="A195" s="125"/>
      <c r="B195" s="125"/>
      <c r="C195" s="125"/>
      <c r="D195" s="125"/>
    </row>
    <row r="197" spans="1:15" x14ac:dyDescent="0.45">
      <c r="C197" s="327"/>
      <c r="D197" s="327"/>
      <c r="E197" s="327"/>
      <c r="F197" s="327"/>
    </row>
    <row r="201" spans="1:15" ht="26.25" customHeight="1" x14ac:dyDescent="0.45">
      <c r="B201" s="384" t="s">
        <v>477</v>
      </c>
      <c r="C201" s="385"/>
      <c r="D201" s="169"/>
      <c r="E201" s="383" t="s">
        <v>478</v>
      </c>
      <c r="F201" s="384"/>
      <c r="G201" s="384"/>
      <c r="H201" s="384"/>
      <c r="I201" s="385"/>
      <c r="J201" s="170"/>
      <c r="K201" s="165" t="s">
        <v>479</v>
      </c>
      <c r="L201" s="164"/>
      <c r="M201" s="164"/>
      <c r="N201" s="164"/>
      <c r="O201" s="164"/>
    </row>
    <row r="202" spans="1:15" ht="20.25" customHeight="1" x14ac:dyDescent="0.45">
      <c r="B202" s="388" t="s">
        <v>480</v>
      </c>
      <c r="C202" s="389"/>
      <c r="D202" s="366" t="s">
        <v>481</v>
      </c>
      <c r="E202" s="388" t="s">
        <v>482</v>
      </c>
      <c r="F202" s="388"/>
      <c r="G202" s="388"/>
      <c r="H202" s="388"/>
      <c r="I202" s="389"/>
      <c r="J202" s="366" t="s">
        <v>483</v>
      </c>
      <c r="K202" s="168" t="s">
        <v>484</v>
      </c>
    </row>
    <row r="203" spans="1:15" ht="20.25" customHeight="1" x14ac:dyDescent="0.45">
      <c r="B203" s="364" t="s">
        <v>485</v>
      </c>
      <c r="C203" s="365"/>
      <c r="D203" s="366"/>
      <c r="E203" s="364" t="s">
        <v>486</v>
      </c>
      <c r="F203" s="364"/>
      <c r="G203" s="364"/>
      <c r="H203" s="364"/>
      <c r="I203" s="365"/>
      <c r="J203" s="366"/>
      <c r="K203" s="167" t="s">
        <v>487</v>
      </c>
    </row>
    <row r="204" spans="1:15" ht="20.25" customHeight="1" x14ac:dyDescent="0.45">
      <c r="B204" s="364" t="s">
        <v>488</v>
      </c>
      <c r="C204" s="365"/>
      <c r="D204" s="366"/>
      <c r="E204" s="364" t="s">
        <v>489</v>
      </c>
      <c r="F204" s="364"/>
      <c r="G204" s="364"/>
      <c r="H204" s="364"/>
      <c r="I204" s="365"/>
      <c r="J204" s="366"/>
      <c r="K204" s="167" t="s">
        <v>490</v>
      </c>
    </row>
    <row r="205" spans="1:15" ht="20.25" customHeight="1" x14ac:dyDescent="0.45">
      <c r="B205" s="364" t="s">
        <v>491</v>
      </c>
      <c r="C205" s="365"/>
      <c r="D205" s="366"/>
      <c r="E205" s="364" t="s">
        <v>492</v>
      </c>
      <c r="F205" s="364"/>
      <c r="G205" s="364"/>
      <c r="H205" s="364"/>
      <c r="I205" s="365"/>
      <c r="J205" s="366"/>
      <c r="K205" s="167" t="s">
        <v>493</v>
      </c>
    </row>
    <row r="206" spans="1:15" ht="20.25" customHeight="1" x14ac:dyDescent="0.45">
      <c r="B206" s="364" t="s">
        <v>494</v>
      </c>
      <c r="C206" s="365"/>
      <c r="D206" s="366"/>
      <c r="E206" s="364" t="s">
        <v>495</v>
      </c>
      <c r="F206" s="364"/>
      <c r="G206" s="364"/>
      <c r="H206" s="364"/>
      <c r="I206" s="365"/>
      <c r="J206" s="366"/>
      <c r="K206" s="167" t="s">
        <v>496</v>
      </c>
    </row>
    <row r="207" spans="1:15" ht="20.25" customHeight="1" x14ac:dyDescent="0.45">
      <c r="B207" s="364" t="s">
        <v>497</v>
      </c>
      <c r="C207" s="365"/>
      <c r="D207" s="366"/>
      <c r="E207" s="364" t="s">
        <v>498</v>
      </c>
      <c r="F207" s="364"/>
      <c r="G207" s="364"/>
      <c r="H207" s="364"/>
      <c r="I207" s="365"/>
      <c r="J207" s="366"/>
      <c r="K207" s="167" t="s">
        <v>499</v>
      </c>
    </row>
    <row r="208" spans="1:15" ht="20.25" customHeight="1" x14ac:dyDescent="0.45">
      <c r="B208" s="364" t="s">
        <v>500</v>
      </c>
      <c r="C208" s="365"/>
      <c r="D208" s="366"/>
      <c r="E208" s="364" t="s">
        <v>501</v>
      </c>
      <c r="F208" s="364"/>
      <c r="G208" s="364"/>
      <c r="H208" s="364"/>
      <c r="I208" s="365"/>
      <c r="J208" s="366"/>
      <c r="K208" s="167" t="s">
        <v>502</v>
      </c>
    </row>
    <row r="209" spans="1:11" ht="20.25" customHeight="1" x14ac:dyDescent="0.45">
      <c r="B209" s="364" t="s">
        <v>503</v>
      </c>
      <c r="C209" s="365"/>
      <c r="D209" s="366"/>
      <c r="E209" s="364" t="s">
        <v>504</v>
      </c>
      <c r="F209" s="364"/>
      <c r="G209" s="364"/>
      <c r="H209" s="364"/>
      <c r="I209" s="365"/>
      <c r="J209" s="366"/>
      <c r="K209" s="167" t="s">
        <v>505</v>
      </c>
    </row>
    <row r="210" spans="1:11" ht="20.25" customHeight="1" x14ac:dyDescent="0.45">
      <c r="B210" s="364" t="s">
        <v>506</v>
      </c>
      <c r="C210" s="365"/>
      <c r="D210" s="366"/>
      <c r="E210" s="364" t="s">
        <v>507</v>
      </c>
      <c r="F210" s="364"/>
      <c r="G210" s="364"/>
      <c r="H210" s="364"/>
      <c r="I210" s="365"/>
      <c r="J210" s="366"/>
      <c r="K210" s="167" t="s">
        <v>508</v>
      </c>
    </row>
    <row r="211" spans="1:11" ht="20.25" customHeight="1" x14ac:dyDescent="0.45">
      <c r="B211" s="364" t="s">
        <v>509</v>
      </c>
      <c r="C211" s="365"/>
      <c r="D211" s="366"/>
      <c r="E211" s="364" t="s">
        <v>510</v>
      </c>
      <c r="F211" s="364"/>
      <c r="G211" s="364"/>
      <c r="H211" s="364"/>
      <c r="I211" s="365"/>
      <c r="J211" s="366"/>
      <c r="K211" s="167" t="s">
        <v>511</v>
      </c>
    </row>
    <row r="212" spans="1:11" ht="20.25" customHeight="1" x14ac:dyDescent="0.45">
      <c r="B212" s="364" t="s">
        <v>512</v>
      </c>
      <c r="C212" s="365"/>
      <c r="D212" s="366"/>
      <c r="E212" s="364" t="s">
        <v>513</v>
      </c>
      <c r="F212" s="364"/>
      <c r="G212" s="364"/>
      <c r="H212" s="364"/>
      <c r="I212" s="365"/>
      <c r="J212" s="366"/>
      <c r="K212" s="167" t="s">
        <v>514</v>
      </c>
    </row>
    <row r="213" spans="1:11" ht="20.25" customHeight="1" x14ac:dyDescent="0.45">
      <c r="B213" s="364" t="s">
        <v>515</v>
      </c>
      <c r="C213" s="365"/>
      <c r="D213" s="366"/>
      <c r="E213" s="364" t="s">
        <v>516</v>
      </c>
      <c r="F213" s="364"/>
      <c r="G213" s="364"/>
      <c r="H213" s="364"/>
      <c r="I213" s="365"/>
      <c r="J213" s="366"/>
      <c r="K213" s="167" t="s">
        <v>517</v>
      </c>
    </row>
    <row r="214" spans="1:11" ht="20.25" customHeight="1" x14ac:dyDescent="0.45">
      <c r="B214" s="364" t="s">
        <v>518</v>
      </c>
      <c r="C214" s="365"/>
      <c r="D214" s="366"/>
      <c r="E214" s="364" t="s">
        <v>519</v>
      </c>
      <c r="F214" s="364"/>
      <c r="G214" s="364"/>
      <c r="H214" s="364"/>
      <c r="I214" s="365"/>
      <c r="J214" s="366"/>
      <c r="K214" s="167" t="s">
        <v>520</v>
      </c>
    </row>
    <row r="215" spans="1:11" ht="20.25" customHeight="1" x14ac:dyDescent="0.45">
      <c r="B215" s="364" t="s">
        <v>521</v>
      </c>
      <c r="C215" s="365"/>
      <c r="D215" s="366"/>
      <c r="E215" s="386" t="s">
        <v>522</v>
      </c>
      <c r="F215" s="386"/>
      <c r="G215" s="386"/>
      <c r="H215" s="386"/>
      <c r="I215" s="387"/>
      <c r="J215" s="366"/>
      <c r="K215" s="166" t="s">
        <v>523</v>
      </c>
    </row>
    <row r="218" spans="1:11" ht="62.55" customHeight="1" x14ac:dyDescent="0.45">
      <c r="A218" s="316" t="s">
        <v>1940</v>
      </c>
      <c r="B218" s="316"/>
      <c r="C218" s="316"/>
      <c r="D218" s="316"/>
      <c r="E218" s="316"/>
      <c r="F218" s="316"/>
      <c r="G218" s="316"/>
      <c r="H218" s="316"/>
    </row>
  </sheetData>
  <mergeCells count="315">
    <mergeCell ref="A218:H218"/>
    <mergeCell ref="A22:H22"/>
    <mergeCell ref="B202:C202"/>
    <mergeCell ref="A159:B159"/>
    <mergeCell ref="B71:C71"/>
    <mergeCell ref="B69:C69"/>
    <mergeCell ref="B68:C68"/>
    <mergeCell ref="G130:H130"/>
    <mergeCell ref="G129:H129"/>
    <mergeCell ref="G128:H128"/>
    <mergeCell ref="G127:H127"/>
    <mergeCell ref="G126:H126"/>
    <mergeCell ref="A157:H157"/>
    <mergeCell ref="G104:H104"/>
    <mergeCell ref="G95:H95"/>
    <mergeCell ref="G99:H99"/>
    <mergeCell ref="G100:H100"/>
    <mergeCell ref="G101:H101"/>
    <mergeCell ref="G102:H102"/>
    <mergeCell ref="G103:H103"/>
    <mergeCell ref="B74:C74"/>
    <mergeCell ref="D74:E74"/>
    <mergeCell ref="G74:H74"/>
    <mergeCell ref="B75:C75"/>
    <mergeCell ref="B82:C82"/>
    <mergeCell ref="D82:E82"/>
    <mergeCell ref="G82:H82"/>
    <mergeCell ref="B83:C83"/>
    <mergeCell ref="D83:E83"/>
    <mergeCell ref="G83:H83"/>
    <mergeCell ref="B80:C80"/>
    <mergeCell ref="D80:E80"/>
    <mergeCell ref="G80:H80"/>
    <mergeCell ref="B81:C81"/>
    <mergeCell ref="D81:E81"/>
    <mergeCell ref="G81:H81"/>
    <mergeCell ref="B211:C211"/>
    <mergeCell ref="B210:C210"/>
    <mergeCell ref="B209:C209"/>
    <mergeCell ref="B208:C208"/>
    <mergeCell ref="B207:C207"/>
    <mergeCell ref="B206:C206"/>
    <mergeCell ref="B205:C205"/>
    <mergeCell ref="B204:C204"/>
    <mergeCell ref="B203:C203"/>
    <mergeCell ref="A57:B57"/>
    <mergeCell ref="C57:H57"/>
    <mergeCell ref="A59:H59"/>
    <mergeCell ref="A60:B60"/>
    <mergeCell ref="C60:H60"/>
    <mergeCell ref="A61:B61"/>
    <mergeCell ref="C61:H61"/>
    <mergeCell ref="D67:E67"/>
    <mergeCell ref="B67:C67"/>
    <mergeCell ref="G67:H67"/>
    <mergeCell ref="A63:H63"/>
    <mergeCell ref="D65:E65"/>
    <mergeCell ref="G65:H65"/>
    <mergeCell ref="B66:C66"/>
    <mergeCell ref="D66:E66"/>
    <mergeCell ref="G66:H66"/>
    <mergeCell ref="E28:H28"/>
    <mergeCell ref="B29:C29"/>
    <mergeCell ref="E29:H29"/>
    <mergeCell ref="A1:H1"/>
    <mergeCell ref="A4:H4"/>
    <mergeCell ref="A6:H6"/>
    <mergeCell ref="A7:B7"/>
    <mergeCell ref="C7:H7"/>
    <mergeCell ref="A9:B9"/>
    <mergeCell ref="C9:H9"/>
    <mergeCell ref="A11:B11"/>
    <mergeCell ref="C11:H11"/>
    <mergeCell ref="F2:H2"/>
    <mergeCell ref="A2:D2"/>
    <mergeCell ref="B30:C30"/>
    <mergeCell ref="E30:H30"/>
    <mergeCell ref="A8:B8"/>
    <mergeCell ref="C8:H8"/>
    <mergeCell ref="A10:B10"/>
    <mergeCell ref="C10:H10"/>
    <mergeCell ref="A24:E25"/>
    <mergeCell ref="E27:H27"/>
    <mergeCell ref="A19:B19"/>
    <mergeCell ref="C19:H19"/>
    <mergeCell ref="A20:B20"/>
    <mergeCell ref="C20:H20"/>
    <mergeCell ref="A16:B16"/>
    <mergeCell ref="C16:H16"/>
    <mergeCell ref="A17:B17"/>
    <mergeCell ref="C17:H17"/>
    <mergeCell ref="A18:B18"/>
    <mergeCell ref="C18:H18"/>
    <mergeCell ref="A12:B12"/>
    <mergeCell ref="C12:H12"/>
    <mergeCell ref="A14:H14"/>
    <mergeCell ref="A15:B15"/>
    <mergeCell ref="C15:H15"/>
    <mergeCell ref="B28:C28"/>
    <mergeCell ref="B34:C34"/>
    <mergeCell ref="E34:H34"/>
    <mergeCell ref="B35:C35"/>
    <mergeCell ref="E35:H35"/>
    <mergeCell ref="B36:C36"/>
    <mergeCell ref="E36:H36"/>
    <mergeCell ref="B31:C31"/>
    <mergeCell ref="E31:H31"/>
    <mergeCell ref="B32:C32"/>
    <mergeCell ref="E32:H32"/>
    <mergeCell ref="B33:C33"/>
    <mergeCell ref="E33:H33"/>
    <mergeCell ref="B40:C40"/>
    <mergeCell ref="E40:H40"/>
    <mergeCell ref="B41:C41"/>
    <mergeCell ref="E41:H41"/>
    <mergeCell ref="B42:C42"/>
    <mergeCell ref="E42:H42"/>
    <mergeCell ref="B37:C37"/>
    <mergeCell ref="E37:H37"/>
    <mergeCell ref="B38:C38"/>
    <mergeCell ref="E38:H38"/>
    <mergeCell ref="B39:C39"/>
    <mergeCell ref="E39:H39"/>
    <mergeCell ref="B43:C43"/>
    <mergeCell ref="E43:H43"/>
    <mergeCell ref="B51:C51"/>
    <mergeCell ref="E51:H51"/>
    <mergeCell ref="A55:H55"/>
    <mergeCell ref="A56:B56"/>
    <mergeCell ref="C56:H56"/>
    <mergeCell ref="B45:C45"/>
    <mergeCell ref="E45:H45"/>
    <mergeCell ref="B44:C44"/>
    <mergeCell ref="E44:H44"/>
    <mergeCell ref="B46:C46"/>
    <mergeCell ref="E46:H46"/>
    <mergeCell ref="C53:D53"/>
    <mergeCell ref="A53:B53"/>
    <mergeCell ref="B50:C50"/>
    <mergeCell ref="E50:H50"/>
    <mergeCell ref="B49:C49"/>
    <mergeCell ref="E49:H49"/>
    <mergeCell ref="B48:C48"/>
    <mergeCell ref="E48:H48"/>
    <mergeCell ref="B47:C47"/>
    <mergeCell ref="E47:H47"/>
    <mergeCell ref="D70:E70"/>
    <mergeCell ref="G70:H70"/>
    <mergeCell ref="D71:E71"/>
    <mergeCell ref="G71:H71"/>
    <mergeCell ref="D68:E68"/>
    <mergeCell ref="G68:H68"/>
    <mergeCell ref="D69:E69"/>
    <mergeCell ref="G69:H69"/>
    <mergeCell ref="B72:C72"/>
    <mergeCell ref="D72:E72"/>
    <mergeCell ref="G72:H72"/>
    <mergeCell ref="B73:C73"/>
    <mergeCell ref="D73:E73"/>
    <mergeCell ref="G73:H73"/>
    <mergeCell ref="B78:C78"/>
    <mergeCell ref="D78:E78"/>
    <mergeCell ref="G78:H78"/>
    <mergeCell ref="B79:C79"/>
    <mergeCell ref="D79:E79"/>
    <mergeCell ref="G79:H79"/>
    <mergeCell ref="B76:C76"/>
    <mergeCell ref="D76:E76"/>
    <mergeCell ref="G76:H76"/>
    <mergeCell ref="B77:C77"/>
    <mergeCell ref="D77:E77"/>
    <mergeCell ref="G77:H77"/>
    <mergeCell ref="D75:E75"/>
    <mergeCell ref="G75:H75"/>
    <mergeCell ref="C89:H89"/>
    <mergeCell ref="A91:H91"/>
    <mergeCell ref="G93:H93"/>
    <mergeCell ref="G94:H94"/>
    <mergeCell ref="G105:H105"/>
    <mergeCell ref="B84:C84"/>
    <mergeCell ref="D84:E84"/>
    <mergeCell ref="G84:H84"/>
    <mergeCell ref="A86:H86"/>
    <mergeCell ref="A87:B87"/>
    <mergeCell ref="C87:H87"/>
    <mergeCell ref="A88:B88"/>
    <mergeCell ref="C88:H88"/>
    <mergeCell ref="A89:B89"/>
    <mergeCell ref="G96:H96"/>
    <mergeCell ref="G97:H97"/>
    <mergeCell ref="G98:H98"/>
    <mergeCell ref="G112:H112"/>
    <mergeCell ref="G113:H113"/>
    <mergeCell ref="G114:H114"/>
    <mergeCell ref="G115:H115"/>
    <mergeCell ref="G116:H116"/>
    <mergeCell ref="G117:H117"/>
    <mergeCell ref="G106:H106"/>
    <mergeCell ref="G107:H107"/>
    <mergeCell ref="G108:H108"/>
    <mergeCell ref="G109:H109"/>
    <mergeCell ref="G110:H110"/>
    <mergeCell ref="G111:H111"/>
    <mergeCell ref="G123:H123"/>
    <mergeCell ref="G124:H124"/>
    <mergeCell ref="G125:H125"/>
    <mergeCell ref="G131:H131"/>
    <mergeCell ref="A135:H135"/>
    <mergeCell ref="G118:H118"/>
    <mergeCell ref="G119:H119"/>
    <mergeCell ref="G120:H120"/>
    <mergeCell ref="G121:H121"/>
    <mergeCell ref="G122:H122"/>
    <mergeCell ref="A133:B133"/>
    <mergeCell ref="C133:H133"/>
    <mergeCell ref="A140:H140"/>
    <mergeCell ref="A141:B141"/>
    <mergeCell ref="C141:H141"/>
    <mergeCell ref="A142:B142"/>
    <mergeCell ref="C142:H142"/>
    <mergeCell ref="A143:B143"/>
    <mergeCell ref="C143:F143"/>
    <mergeCell ref="A136:B136"/>
    <mergeCell ref="C136:H136"/>
    <mergeCell ref="A137:B137"/>
    <mergeCell ref="C137:H137"/>
    <mergeCell ref="A138:B138"/>
    <mergeCell ref="C138:H138"/>
    <mergeCell ref="A151:H151"/>
    <mergeCell ref="A152:H152"/>
    <mergeCell ref="A153:H153"/>
    <mergeCell ref="A154:H154"/>
    <mergeCell ref="A155:H155"/>
    <mergeCell ref="A144:B144"/>
    <mergeCell ref="C144:H144"/>
    <mergeCell ref="A147:B147"/>
    <mergeCell ref="C147:H147"/>
    <mergeCell ref="A148:B148"/>
    <mergeCell ref="C148:H148"/>
    <mergeCell ref="A145:B145"/>
    <mergeCell ref="C145:F145"/>
    <mergeCell ref="A146:B146"/>
    <mergeCell ref="C146:H146"/>
    <mergeCell ref="J202:J215"/>
    <mergeCell ref="A156:H156"/>
    <mergeCell ref="A194:D194"/>
    <mergeCell ref="C197:F197"/>
    <mergeCell ref="A193:H193"/>
    <mergeCell ref="C172:G172"/>
    <mergeCell ref="C173:G173"/>
    <mergeCell ref="C174:G174"/>
    <mergeCell ref="C175:G175"/>
    <mergeCell ref="E211:I211"/>
    <mergeCell ref="E212:I212"/>
    <mergeCell ref="E213:I213"/>
    <mergeCell ref="E201:I201"/>
    <mergeCell ref="B201:C201"/>
    <mergeCell ref="E214:I214"/>
    <mergeCell ref="E215:I215"/>
    <mergeCell ref="B212:C212"/>
    <mergeCell ref="B213:C213"/>
    <mergeCell ref="B214:C214"/>
    <mergeCell ref="B215:C215"/>
    <mergeCell ref="E202:I202"/>
    <mergeCell ref="E203:I203"/>
    <mergeCell ref="E204:I204"/>
    <mergeCell ref="E205:I205"/>
    <mergeCell ref="E206:I206"/>
    <mergeCell ref="E207:I207"/>
    <mergeCell ref="E208:I208"/>
    <mergeCell ref="E209:I209"/>
    <mergeCell ref="E210:I210"/>
    <mergeCell ref="D202:D215"/>
    <mergeCell ref="C178:E178"/>
    <mergeCell ref="C179:E179"/>
    <mergeCell ref="C180:E180"/>
    <mergeCell ref="C181:E181"/>
    <mergeCell ref="C182:E182"/>
    <mergeCell ref="C183:E183"/>
    <mergeCell ref="C184:E184"/>
    <mergeCell ref="C185:E185"/>
    <mergeCell ref="C186:E186"/>
    <mergeCell ref="C187:E187"/>
    <mergeCell ref="C188:E188"/>
    <mergeCell ref="C189:E189"/>
    <mergeCell ref="C190:E190"/>
    <mergeCell ref="C191:E191"/>
    <mergeCell ref="G179:H179"/>
    <mergeCell ref="G180:H180"/>
    <mergeCell ref="G181:H181"/>
    <mergeCell ref="G182:H182"/>
    <mergeCell ref="I182:J182"/>
    <mergeCell ref="I181:J181"/>
    <mergeCell ref="I180:J180"/>
    <mergeCell ref="I179:J179"/>
    <mergeCell ref="I178:J178"/>
    <mergeCell ref="G178:H178"/>
    <mergeCell ref="I191:J191"/>
    <mergeCell ref="I190:J190"/>
    <mergeCell ref="I189:J189"/>
    <mergeCell ref="I188:J188"/>
    <mergeCell ref="I187:J187"/>
    <mergeCell ref="I186:J186"/>
    <mergeCell ref="I185:J185"/>
    <mergeCell ref="I184:J184"/>
    <mergeCell ref="I183:J183"/>
    <mergeCell ref="G183:H183"/>
    <mergeCell ref="G184:H184"/>
    <mergeCell ref="G185:H185"/>
    <mergeCell ref="G186:H186"/>
    <mergeCell ref="G187:H187"/>
    <mergeCell ref="G188:H188"/>
    <mergeCell ref="G189:H189"/>
    <mergeCell ref="G190:H190"/>
    <mergeCell ref="G191:H191"/>
  </mergeCells>
  <conditionalFormatting sqref="C143">
    <cfRule type="expression" dxfId="249" priority="9">
      <formula>IF(C143="Anpassen &amp; neu beurteilen",TRUE,FALSE)</formula>
    </cfRule>
    <cfRule type="expression" dxfId="248" priority="10">
      <formula>IF(C143="Hohes Risiko besteht",TRUE,FALSE)</formula>
    </cfRule>
    <cfRule type="expression" dxfId="247" priority="11">
      <formula>IF(C143="Kein hohes Risiko",TRUE,FALSE)</formula>
    </cfRule>
  </conditionalFormatting>
  <conditionalFormatting sqref="C145">
    <cfRule type="expression" dxfId="246" priority="1">
      <formula>IF(C145="Anpassen &amp; neu beurteilen",TRUE,FALSE)</formula>
    </cfRule>
    <cfRule type="expression" dxfId="245" priority="2">
      <formula>IF(C145="Vorhaben insgesamt nachteilig",TRUE,FALSE)</formula>
    </cfRule>
    <cfRule type="expression" dxfId="244" priority="3">
      <formula>IF(C145="Vorhaben insgesamt nicht nachteilig",TRUE,FALSE)</formula>
    </cfRule>
  </conditionalFormatting>
  <conditionalFormatting sqref="C53:D53">
    <cfRule type="expression" dxfId="243" priority="4">
      <formula>IF(C53="Ja",TRUE,FALSE)</formula>
    </cfRule>
    <cfRule type="expression" dxfId="242" priority="5">
      <formula>IF(C53="Ja",FALSE,TRUE)</formula>
    </cfRule>
  </conditionalFormatting>
  <conditionalFormatting sqref="E161:H164 E94:E131">
    <cfRule type="colorScale" priority="1355">
      <colorScale>
        <cfvo type="num" val="$E$164"/>
        <cfvo type="num" val="$H$168"/>
        <cfvo type="num" val="$H$161"/>
        <color rgb="FF00B050"/>
        <color rgb="FFFFEB84"/>
        <color rgb="FFFF0000"/>
      </colorScale>
    </cfRule>
  </conditionalFormatting>
  <dataValidations count="2">
    <dataValidation type="list" allowBlank="1" showInputMessage="1" showErrorMessage="1" sqref="C143:F143" xr:uid="{00000000-0002-0000-0200-000000000000}">
      <formula1>$I$140:$I$143</formula1>
    </dataValidation>
    <dataValidation type="list" allowBlank="1" showInputMessage="1" showErrorMessage="1" sqref="C145:F145" xr:uid="{00000000-0002-0000-0200-000001000000}">
      <formula1>$K$140:$K$143</formula1>
    </dataValidation>
  </dataValidations>
  <pageMargins left="0.7" right="0.7" top="0.78740157499999996" bottom="0.78740157499999996" header="0.3" footer="0.3"/>
  <pageSetup paperSize="9" scale="6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6" id="{EE89B14C-45AB-4DBF-83E5-6C94FE233008}">
            <x14:iconSet iconSet="4TrafficLights" showValue="0" custom="1">
              <x14:cfvo type="percent">
                <xm:f>0</xm:f>
              </x14:cfvo>
              <x14:cfvo type="num" gte="0">
                <xm:f>1</xm:f>
              </x14:cfvo>
              <x14:cfvo type="num" gte="0">
                <xm:f>2</xm:f>
              </x14:cfvo>
              <x14:cfvo type="num" gte="0">
                <xm:f>3</xm:f>
              </x14:cfvo>
              <x14:cfIcon iconSet="3TrafficLights1" iconId="0"/>
              <x14:cfIcon iconSet="4RedToBlack" iconId="1"/>
              <x14:cfIcon iconSet="4RedToBlack" iconId="1"/>
              <x14:cfIcon iconSet="4RedToBlack" iconId="1"/>
            </x14:iconSet>
          </x14:cfRule>
          <xm:sqref>D28:D51</xm:sqref>
        </x14:conditionalFormatting>
        <x14:conditionalFormatting xmlns:xm="http://schemas.microsoft.com/office/excel/2006/main">
          <x14:cfRule type="iconSet" priority="18" id="{38EA5599-CC9A-4AFA-ACC4-EB17BAAB71C9}">
            <x14:iconSet iconSet="4TrafficLights" showValue="0" custom="1">
              <x14:cfvo type="percent">
                <xm:f>0</xm:f>
              </x14:cfvo>
              <x14:cfvo type="num" gte="0">
                <xm:f>1</xm:f>
              </x14:cfvo>
              <x14:cfvo type="num" gte="0">
                <xm:f>2</xm:f>
              </x14:cfvo>
              <x14:cfvo type="num" gte="0">
                <xm:f>3</xm:f>
              </x14:cfvo>
              <x14:cfIcon iconSet="3TrafficLights1" iconId="0"/>
              <x14:cfIcon iconSet="4RedToBlack" iconId="1"/>
              <x14:cfIcon iconSet="4RedToBlack" iconId="1"/>
              <x14:cfIcon iconSet="4RedToBlack" iconId="1"/>
            </x14:iconSet>
          </x14:cfRule>
          <xm:sqref>F24:F25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97"/>
  <sheetViews>
    <sheetView showGridLines="0" zoomScaleNormal="100" zoomScaleSheetLayoutView="40" workbookViewId="0">
      <selection activeCell="N5" sqref="N5"/>
    </sheetView>
  </sheetViews>
  <sheetFormatPr baseColWidth="10" defaultColWidth="11.46484375" defaultRowHeight="14.25" x14ac:dyDescent="0.45"/>
  <cols>
    <col min="1" max="1" width="4.46484375" customWidth="1"/>
    <col min="2" max="2" width="6.53125" customWidth="1"/>
    <col min="3" max="3" width="12.19921875" customWidth="1"/>
    <col min="4" max="4" width="27.86328125" customWidth="1"/>
    <col min="5" max="5" width="60.19921875" customWidth="1"/>
    <col min="6" max="6" width="14.86328125" customWidth="1"/>
    <col min="7" max="7" width="13.1328125" customWidth="1"/>
    <col min="8" max="8" width="4.86328125" customWidth="1"/>
    <col min="9" max="9" width="4.53125" customWidth="1"/>
    <col min="10" max="10" width="4.1328125" customWidth="1"/>
    <col min="11" max="11" width="42" customWidth="1"/>
    <col min="12" max="12" width="8.46484375" customWidth="1"/>
    <col min="13" max="13" width="51.33203125" customWidth="1"/>
    <col min="14" max="14" width="4.46484375" customWidth="1"/>
    <col min="15" max="15" width="4" customWidth="1"/>
    <col min="16" max="16" width="7.6640625" customWidth="1"/>
    <col min="17" max="17" width="17" customWidth="1"/>
    <col min="18" max="18" width="26.33203125" customWidth="1"/>
    <col min="19" max="19" width="5.1328125" customWidth="1"/>
    <col min="20" max="20" width="27" customWidth="1"/>
    <col min="21" max="21" width="6.1328125" customWidth="1"/>
  </cols>
  <sheetData>
    <row r="1" spans="1:22" ht="27" customHeight="1" x14ac:dyDescent="0.45">
      <c r="A1" s="318" t="s">
        <v>1622</v>
      </c>
      <c r="B1" s="318"/>
      <c r="C1" s="318"/>
      <c r="D1" s="318"/>
      <c r="E1" s="318"/>
    </row>
    <row r="2" spans="1:22" ht="29.1" customHeight="1" x14ac:dyDescent="0.45">
      <c r="A2" s="311" t="s">
        <v>2087</v>
      </c>
      <c r="B2" s="311"/>
      <c r="C2" s="311"/>
      <c r="D2" s="311"/>
      <c r="G2" s="51"/>
      <c r="H2" s="154">
        <f>COUNTIFS($I$14:$I$155,1,$U$14:$U$155,"=ON")</f>
        <v>108</v>
      </c>
      <c r="I2" s="154" t="s">
        <v>1076</v>
      </c>
      <c r="L2" s="154">
        <f>COUNTIFS($J$14:$J$155,1,$U$14:$U$155,"=ON")</f>
        <v>106</v>
      </c>
      <c r="M2" s="154" t="s">
        <v>1070</v>
      </c>
      <c r="Q2" s="332" t="s">
        <v>1466</v>
      </c>
      <c r="R2" s="332"/>
      <c r="S2" s="332"/>
    </row>
    <row r="3" spans="1:22" ht="15.75" x14ac:dyDescent="0.45">
      <c r="A3" s="369" t="s">
        <v>21</v>
      </c>
      <c r="B3" s="369"/>
      <c r="C3" s="227" t="str">
        <f>'1. Beschreibung der Lösung'!$C$6</f>
        <v>[M365]</v>
      </c>
      <c r="F3" s="51"/>
      <c r="G3" s="51"/>
      <c r="H3" s="154">
        <f>COUNTIFS($I$14:$I$155,2,$U$14:$U$155,"=ON")</f>
        <v>12</v>
      </c>
      <c r="I3" s="154" t="s">
        <v>1077</v>
      </c>
      <c r="L3" s="154">
        <f>COUNTIFS($J$14:$J$155,2,$U$14:$U$155,"=ON")</f>
        <v>14</v>
      </c>
      <c r="M3" s="154" t="s">
        <v>1079</v>
      </c>
    </row>
    <row r="4" spans="1:22" ht="14.55" customHeight="1" x14ac:dyDescent="0.45">
      <c r="A4" s="51" t="s">
        <v>1047</v>
      </c>
      <c r="C4" s="417" t="s">
        <v>1624</v>
      </c>
      <c r="D4" s="417"/>
      <c r="E4" s="417"/>
      <c r="F4" s="51"/>
      <c r="G4" s="51"/>
      <c r="H4" s="154">
        <f>COUNTIFS($I$14:$I$155,3,$U$14:$U$155,"=ON")</f>
        <v>22</v>
      </c>
      <c r="I4" s="154" t="s">
        <v>1078</v>
      </c>
      <c r="L4" s="154">
        <f>COUNTIFS($J$14:$J$155,3,$U$14:$U$155,"=ON")</f>
        <v>22</v>
      </c>
      <c r="M4" s="154" t="s">
        <v>1080</v>
      </c>
    </row>
    <row r="5" spans="1:22" ht="18.600000000000001" customHeight="1" x14ac:dyDescent="0.45">
      <c r="A5" s="369" t="s">
        <v>1618</v>
      </c>
      <c r="B5" s="369"/>
      <c r="C5" s="417" t="s">
        <v>1625</v>
      </c>
      <c r="D5" s="417"/>
      <c r="E5" s="417"/>
      <c r="F5" s="51"/>
      <c r="G5" s="51"/>
      <c r="H5" s="154"/>
      <c r="I5" s="154"/>
      <c r="L5" s="51"/>
      <c r="M5" s="51"/>
      <c r="Q5" s="125" t="s">
        <v>1117</v>
      </c>
      <c r="R5" s="422">
        <v>44868</v>
      </c>
      <c r="S5" s="422"/>
    </row>
    <row r="6" spans="1:22" x14ac:dyDescent="0.45">
      <c r="A6" s="47"/>
      <c r="G6" s="51"/>
      <c r="H6" s="51"/>
    </row>
    <row r="7" spans="1:22" x14ac:dyDescent="0.45">
      <c r="A7" s="420" t="s">
        <v>1111</v>
      </c>
      <c r="B7" s="410"/>
      <c r="C7" s="410"/>
      <c r="D7" s="410"/>
      <c r="E7" s="410"/>
      <c r="F7" s="28"/>
      <c r="H7" s="48" t="s">
        <v>524</v>
      </c>
      <c r="I7" s="49">
        <v>1</v>
      </c>
      <c r="J7" s="49">
        <v>1</v>
      </c>
      <c r="K7" t="s">
        <v>525</v>
      </c>
      <c r="M7" s="48" t="s">
        <v>531</v>
      </c>
      <c r="N7" s="126" t="str">
        <f>"1-"&amp;$P$189</f>
        <v>1-4</v>
      </c>
      <c r="O7" s="50"/>
      <c r="P7" t="s">
        <v>528</v>
      </c>
    </row>
    <row r="8" spans="1:22" x14ac:dyDescent="0.45">
      <c r="A8" s="421"/>
      <c r="B8" s="421"/>
      <c r="C8" s="421"/>
      <c r="D8" s="421"/>
      <c r="E8" s="421"/>
      <c r="F8" s="28"/>
      <c r="H8" s="48" t="s">
        <v>529</v>
      </c>
      <c r="I8" s="49">
        <v>2</v>
      </c>
      <c r="J8" s="49">
        <v>2</v>
      </c>
      <c r="K8" t="s">
        <v>530</v>
      </c>
      <c r="M8" s="48" t="s">
        <v>2111</v>
      </c>
      <c r="O8" s="126" t="str">
        <f>"1-"&amp;$P$190</f>
        <v>1-4</v>
      </c>
    </row>
    <row r="9" spans="1:22" x14ac:dyDescent="0.45">
      <c r="A9" s="421"/>
      <c r="B9" s="421"/>
      <c r="C9" s="421"/>
      <c r="D9" s="421"/>
      <c r="E9" s="421"/>
      <c r="F9" s="28"/>
      <c r="H9" s="48" t="s">
        <v>533</v>
      </c>
      <c r="I9" s="49">
        <v>3</v>
      </c>
      <c r="J9" s="49">
        <v>3</v>
      </c>
      <c r="K9" t="s">
        <v>534</v>
      </c>
      <c r="N9" s="48"/>
    </row>
    <row r="10" spans="1:22" x14ac:dyDescent="0.45">
      <c r="A10" s="421"/>
      <c r="B10" s="421"/>
      <c r="C10" s="421"/>
      <c r="D10" s="421"/>
      <c r="E10" s="421"/>
      <c r="F10" s="28"/>
      <c r="H10" s="48"/>
      <c r="I10" s="48"/>
      <c r="J10" s="49"/>
      <c r="K10" s="49"/>
      <c r="V10" s="48"/>
    </row>
    <row r="11" spans="1:22" ht="54" customHeight="1" x14ac:dyDescent="0.45">
      <c r="A11" s="411"/>
      <c r="B11" s="411"/>
      <c r="C11" s="411"/>
      <c r="D11" s="411"/>
      <c r="E11" s="411"/>
      <c r="F11" s="28"/>
      <c r="G11" s="173" t="s">
        <v>1112</v>
      </c>
      <c r="H11" s="174" t="s">
        <v>1113</v>
      </c>
      <c r="J11" s="49"/>
      <c r="K11" s="49"/>
    </row>
    <row r="12" spans="1:22" x14ac:dyDescent="0.45">
      <c r="A12" s="58"/>
      <c r="B12" s="58"/>
      <c r="C12" s="58"/>
      <c r="D12" s="58"/>
      <c r="E12" s="58"/>
      <c r="F12" s="28"/>
      <c r="H12" s="48"/>
      <c r="I12" s="48"/>
      <c r="J12" s="49"/>
      <c r="K12" s="49"/>
    </row>
    <row r="13" spans="1:22" x14ac:dyDescent="0.45">
      <c r="A13" s="88" t="s">
        <v>535</v>
      </c>
      <c r="B13" s="51" t="s">
        <v>536</v>
      </c>
      <c r="C13" s="51" t="s">
        <v>537</v>
      </c>
      <c r="D13" s="51" t="s">
        <v>538</v>
      </c>
      <c r="E13" s="51" t="s">
        <v>155</v>
      </c>
      <c r="F13" s="51" t="s">
        <v>1115</v>
      </c>
      <c r="G13" s="51" t="s">
        <v>539</v>
      </c>
      <c r="H13" s="51" t="s">
        <v>540</v>
      </c>
      <c r="I13" s="51" t="s">
        <v>541</v>
      </c>
      <c r="J13" s="51" t="s">
        <v>542</v>
      </c>
      <c r="K13" s="51" t="s">
        <v>543</v>
      </c>
      <c r="L13" s="51" t="s">
        <v>544</v>
      </c>
      <c r="M13" s="51" t="s">
        <v>1140</v>
      </c>
      <c r="N13" s="51" t="s">
        <v>2101</v>
      </c>
      <c r="O13" s="51" t="s">
        <v>2108</v>
      </c>
      <c r="P13" s="51" t="s">
        <v>547</v>
      </c>
      <c r="Q13" s="51" t="s">
        <v>920</v>
      </c>
      <c r="R13" s="51" t="s">
        <v>1118</v>
      </c>
      <c r="S13" s="51" t="s">
        <v>1114</v>
      </c>
      <c r="T13" s="51" t="s">
        <v>1116</v>
      </c>
      <c r="U13" s="15" t="s">
        <v>1606</v>
      </c>
    </row>
    <row r="14" spans="1:22" ht="46.5" x14ac:dyDescent="0.45">
      <c r="A14" s="59">
        <f t="shared" ref="A14:A45" si="0">ROW(A14)-ROW($A$13)</f>
        <v>1</v>
      </c>
      <c r="B14" s="61" t="s">
        <v>59</v>
      </c>
      <c r="C14" s="57" t="s">
        <v>548</v>
      </c>
      <c r="D14" s="53" t="s">
        <v>549</v>
      </c>
      <c r="E14" s="54" t="s">
        <v>550</v>
      </c>
      <c r="F14" s="188" t="s">
        <v>1314</v>
      </c>
      <c r="G14" s="53" t="s">
        <v>551</v>
      </c>
      <c r="H14" s="62">
        <v>1</v>
      </c>
      <c r="I14" s="55">
        <v>2</v>
      </c>
      <c r="J14" s="55">
        <v>2</v>
      </c>
      <c r="K14" s="238" t="s">
        <v>1373</v>
      </c>
      <c r="L14" s="304" t="s">
        <v>1368</v>
      </c>
      <c r="M14" s="54" t="s">
        <v>1374</v>
      </c>
      <c r="N14" s="56">
        <v>3</v>
      </c>
      <c r="O14" s="56">
        <v>4</v>
      </c>
      <c r="P14" s="301">
        <f t="shared" ref="P14:P45" si="1">IF(OR(I14=3,ISBLANK(M14)),"N/A",IF(N14*O14=0,"?",N14*O14))</f>
        <v>12</v>
      </c>
      <c r="Q14" s="53"/>
      <c r="R14" s="53"/>
      <c r="S14" s="55">
        <v>0</v>
      </c>
      <c r="T14" s="175"/>
      <c r="U14" s="230" t="s">
        <v>1607</v>
      </c>
    </row>
    <row r="15" spans="1:22" ht="69.75" x14ac:dyDescent="0.45">
      <c r="A15" s="59">
        <f t="shared" si="0"/>
        <v>2</v>
      </c>
      <c r="B15" s="61" t="s">
        <v>62</v>
      </c>
      <c r="C15" s="57" t="s">
        <v>548</v>
      </c>
      <c r="D15" s="53" t="s">
        <v>552</v>
      </c>
      <c r="E15" s="54" t="s">
        <v>553</v>
      </c>
      <c r="F15" s="188" t="s">
        <v>554</v>
      </c>
      <c r="G15" s="53" t="s">
        <v>551</v>
      </c>
      <c r="H15" s="62">
        <v>1</v>
      </c>
      <c r="I15" s="55">
        <v>1</v>
      </c>
      <c r="J15" s="55">
        <v>1</v>
      </c>
      <c r="K15" s="238"/>
      <c r="L15" s="305"/>
      <c r="M15" s="54"/>
      <c r="N15" s="56"/>
      <c r="O15" s="56"/>
      <c r="P15" s="301" t="str">
        <f t="shared" si="1"/>
        <v>N/A</v>
      </c>
      <c r="Q15" s="53"/>
      <c r="R15" s="53"/>
      <c r="S15" s="62">
        <v>0</v>
      </c>
      <c r="T15" s="175"/>
      <c r="U15" s="230" t="s">
        <v>1607</v>
      </c>
    </row>
    <row r="16" spans="1:22" ht="104.65" x14ac:dyDescent="0.45">
      <c r="A16" s="59">
        <f t="shared" si="0"/>
        <v>3</v>
      </c>
      <c r="B16" s="61" t="s">
        <v>555</v>
      </c>
      <c r="C16" s="57" t="s">
        <v>548</v>
      </c>
      <c r="D16" s="53" t="s">
        <v>556</v>
      </c>
      <c r="E16" s="54" t="s">
        <v>1119</v>
      </c>
      <c r="F16" s="188" t="s">
        <v>731</v>
      </c>
      <c r="G16" s="53" t="s">
        <v>28</v>
      </c>
      <c r="H16" s="62">
        <v>3</v>
      </c>
      <c r="I16" s="55">
        <v>1</v>
      </c>
      <c r="J16" s="55">
        <v>1</v>
      </c>
      <c r="K16" s="238"/>
      <c r="L16" s="304"/>
      <c r="M16" s="237"/>
      <c r="N16" s="56"/>
      <c r="O16" s="56"/>
      <c r="P16" s="301" t="str">
        <f t="shared" si="1"/>
        <v>N/A</v>
      </c>
      <c r="Q16" s="53"/>
      <c r="R16" s="53"/>
      <c r="S16" s="62">
        <v>0</v>
      </c>
      <c r="T16" s="175"/>
      <c r="U16" s="230" t="s">
        <v>1607</v>
      </c>
    </row>
    <row r="17" spans="1:21" ht="23.25" x14ac:dyDescent="0.45">
      <c r="A17" s="59">
        <f t="shared" si="0"/>
        <v>4</v>
      </c>
      <c r="B17" s="61" t="s">
        <v>557</v>
      </c>
      <c r="C17" s="57" t="s">
        <v>548</v>
      </c>
      <c r="D17" s="53" t="s">
        <v>558</v>
      </c>
      <c r="E17" s="54" t="s">
        <v>559</v>
      </c>
      <c r="F17" s="188" t="s">
        <v>1325</v>
      </c>
      <c r="G17" s="53" t="s">
        <v>560</v>
      </c>
      <c r="H17" s="62">
        <v>2</v>
      </c>
      <c r="I17" s="55">
        <v>1</v>
      </c>
      <c r="J17" s="55">
        <v>1</v>
      </c>
      <c r="K17" s="237"/>
      <c r="L17" s="305"/>
      <c r="M17" s="54"/>
      <c r="N17" s="56"/>
      <c r="O17" s="56"/>
      <c r="P17" s="301" t="str">
        <f t="shared" si="1"/>
        <v>N/A</v>
      </c>
      <c r="Q17" s="53"/>
      <c r="R17" s="53"/>
      <c r="S17" s="62">
        <v>0</v>
      </c>
      <c r="T17" s="175"/>
      <c r="U17" s="230" t="s">
        <v>1607</v>
      </c>
    </row>
    <row r="18" spans="1:21" ht="58.15" x14ac:dyDescent="0.45">
      <c r="A18" s="59">
        <f t="shared" si="0"/>
        <v>5</v>
      </c>
      <c r="B18" s="61" t="s">
        <v>561</v>
      </c>
      <c r="C18" s="57" t="s">
        <v>548</v>
      </c>
      <c r="D18" s="53" t="s">
        <v>562</v>
      </c>
      <c r="E18" s="54" t="s">
        <v>563</v>
      </c>
      <c r="F18" s="188"/>
      <c r="G18" s="53" t="s">
        <v>28</v>
      </c>
      <c r="H18" s="62">
        <v>3</v>
      </c>
      <c r="I18" s="55">
        <v>1</v>
      </c>
      <c r="J18" s="55">
        <v>1</v>
      </c>
      <c r="K18" s="54"/>
      <c r="L18" s="306"/>
      <c r="M18" s="54"/>
      <c r="N18" s="56"/>
      <c r="O18" s="56"/>
      <c r="P18" s="301" t="str">
        <f t="shared" si="1"/>
        <v>N/A</v>
      </c>
      <c r="Q18" s="53"/>
      <c r="R18" s="53"/>
      <c r="S18" s="62">
        <v>0</v>
      </c>
      <c r="T18" s="175"/>
      <c r="U18" s="230" t="s">
        <v>1607</v>
      </c>
    </row>
    <row r="19" spans="1:21" ht="46.5" x14ac:dyDescent="0.45">
      <c r="A19" s="59">
        <f t="shared" si="0"/>
        <v>6</v>
      </c>
      <c r="B19" s="61" t="s">
        <v>564</v>
      </c>
      <c r="C19" s="57" t="s">
        <v>548</v>
      </c>
      <c r="D19" s="53" t="s">
        <v>565</v>
      </c>
      <c r="E19" s="54" t="s">
        <v>2019</v>
      </c>
      <c r="F19" s="188"/>
      <c r="G19" s="53" t="s">
        <v>28</v>
      </c>
      <c r="H19" s="62">
        <v>4</v>
      </c>
      <c r="I19" s="55">
        <v>1</v>
      </c>
      <c r="J19" s="55">
        <v>1</v>
      </c>
      <c r="K19" s="54"/>
      <c r="L19" s="306"/>
      <c r="M19" s="54"/>
      <c r="N19" s="56"/>
      <c r="O19" s="56"/>
      <c r="P19" s="301" t="str">
        <f t="shared" si="1"/>
        <v>N/A</v>
      </c>
      <c r="Q19" s="53"/>
      <c r="R19" s="53"/>
      <c r="S19" s="62">
        <v>0</v>
      </c>
      <c r="T19" s="175"/>
      <c r="U19" s="230" t="s">
        <v>1607</v>
      </c>
    </row>
    <row r="20" spans="1:21" ht="127.9" x14ac:dyDescent="0.45">
      <c r="A20" s="59">
        <f t="shared" si="0"/>
        <v>7</v>
      </c>
      <c r="B20" s="61" t="s">
        <v>1240</v>
      </c>
      <c r="C20" s="57" t="s">
        <v>548</v>
      </c>
      <c r="D20" s="53" t="s">
        <v>1230</v>
      </c>
      <c r="E20" s="54" t="s">
        <v>1671</v>
      </c>
      <c r="F20" s="188" t="s">
        <v>1315</v>
      </c>
      <c r="G20" s="53" t="s">
        <v>30</v>
      </c>
      <c r="H20" s="62">
        <v>1</v>
      </c>
      <c r="I20" s="55">
        <v>1</v>
      </c>
      <c r="J20" s="55">
        <v>1</v>
      </c>
      <c r="K20" s="54"/>
      <c r="L20" s="306"/>
      <c r="M20" s="54"/>
      <c r="N20" s="56"/>
      <c r="O20" s="56"/>
      <c r="P20" s="301" t="str">
        <f t="shared" si="1"/>
        <v>N/A</v>
      </c>
      <c r="Q20" s="53"/>
      <c r="R20" s="177"/>
      <c r="S20" s="62">
        <v>1</v>
      </c>
      <c r="T20" s="175"/>
      <c r="U20" s="230" t="s">
        <v>1607</v>
      </c>
    </row>
    <row r="21" spans="1:21" ht="58.15" x14ac:dyDescent="0.45">
      <c r="A21" s="59">
        <f t="shared" si="0"/>
        <v>8</v>
      </c>
      <c r="B21" s="61" t="s">
        <v>1442</v>
      </c>
      <c r="C21" s="57" t="s">
        <v>548</v>
      </c>
      <c r="D21" s="53" t="s">
        <v>1444</v>
      </c>
      <c r="E21" s="54" t="s">
        <v>1450</v>
      </c>
      <c r="F21" s="188"/>
      <c r="G21" s="53" t="s">
        <v>551</v>
      </c>
      <c r="H21" s="62">
        <v>1</v>
      </c>
      <c r="I21" s="55">
        <v>1</v>
      </c>
      <c r="J21" s="55">
        <v>1</v>
      </c>
      <c r="K21" s="54"/>
      <c r="L21" s="306"/>
      <c r="M21" s="54"/>
      <c r="N21" s="56"/>
      <c r="O21" s="56"/>
      <c r="P21" s="301" t="str">
        <f t="shared" si="1"/>
        <v>N/A</v>
      </c>
      <c r="Q21" s="53"/>
      <c r="R21" s="177"/>
      <c r="S21" s="62">
        <v>1</v>
      </c>
      <c r="T21" s="175"/>
      <c r="U21" s="230" t="s">
        <v>1607</v>
      </c>
    </row>
    <row r="22" spans="1:21" ht="58.15" x14ac:dyDescent="0.45">
      <c r="A22" s="59">
        <f t="shared" si="0"/>
        <v>9</v>
      </c>
      <c r="B22" s="61" t="s">
        <v>566</v>
      </c>
      <c r="C22" s="57" t="s">
        <v>567</v>
      </c>
      <c r="D22" s="53" t="s">
        <v>568</v>
      </c>
      <c r="E22" s="54" t="s">
        <v>569</v>
      </c>
      <c r="F22" s="188"/>
      <c r="G22" s="53" t="s">
        <v>551</v>
      </c>
      <c r="H22" s="62">
        <v>1</v>
      </c>
      <c r="I22" s="55">
        <v>1</v>
      </c>
      <c r="J22" s="55">
        <v>1</v>
      </c>
      <c r="K22" s="54"/>
      <c r="L22" s="305"/>
      <c r="M22" s="54"/>
      <c r="N22" s="56"/>
      <c r="O22" s="56"/>
      <c r="P22" s="301" t="str">
        <f t="shared" si="1"/>
        <v>N/A</v>
      </c>
      <c r="Q22" s="53"/>
      <c r="R22" s="53"/>
      <c r="S22" s="62">
        <v>0</v>
      </c>
      <c r="T22" s="175"/>
      <c r="U22" s="230" t="s">
        <v>1607</v>
      </c>
    </row>
    <row r="23" spans="1:21" ht="34.9" x14ac:dyDescent="0.45">
      <c r="A23" s="59">
        <f t="shared" si="0"/>
        <v>10</v>
      </c>
      <c r="B23" s="61" t="s">
        <v>570</v>
      </c>
      <c r="C23" s="52" t="s">
        <v>567</v>
      </c>
      <c r="D23" s="53" t="s">
        <v>571</v>
      </c>
      <c r="E23" s="54" t="s">
        <v>572</v>
      </c>
      <c r="F23" s="188" t="s">
        <v>573</v>
      </c>
      <c r="G23" s="53" t="s">
        <v>551</v>
      </c>
      <c r="H23" s="62">
        <v>2</v>
      </c>
      <c r="I23" s="55">
        <v>1</v>
      </c>
      <c r="J23" s="55">
        <v>1</v>
      </c>
      <c r="K23" s="239"/>
      <c r="L23" s="305"/>
      <c r="M23" s="54"/>
      <c r="N23" s="56"/>
      <c r="O23" s="56"/>
      <c r="P23" s="301" t="str">
        <f t="shared" si="1"/>
        <v>N/A</v>
      </c>
      <c r="Q23" s="53"/>
      <c r="R23" s="53"/>
      <c r="S23" s="62">
        <v>0</v>
      </c>
      <c r="T23" s="175"/>
      <c r="U23" s="230" t="s">
        <v>1607</v>
      </c>
    </row>
    <row r="24" spans="1:21" ht="23.25" x14ac:dyDescent="0.45">
      <c r="A24" s="59">
        <f t="shared" si="0"/>
        <v>11</v>
      </c>
      <c r="B24" s="61" t="s">
        <v>574</v>
      </c>
      <c r="C24" s="57" t="s">
        <v>567</v>
      </c>
      <c r="D24" s="53" t="s">
        <v>575</v>
      </c>
      <c r="E24" s="54" t="s">
        <v>576</v>
      </c>
      <c r="F24" s="188"/>
      <c r="G24" s="53" t="s">
        <v>551</v>
      </c>
      <c r="H24" s="62">
        <v>3</v>
      </c>
      <c r="I24" s="55">
        <v>1</v>
      </c>
      <c r="J24" s="55">
        <v>1</v>
      </c>
      <c r="K24" s="54"/>
      <c r="L24" s="305"/>
      <c r="M24" s="54"/>
      <c r="N24" s="56"/>
      <c r="O24" s="56"/>
      <c r="P24" s="301" t="str">
        <f t="shared" si="1"/>
        <v>N/A</v>
      </c>
      <c r="Q24" s="53"/>
      <c r="R24" s="53"/>
      <c r="S24" s="62">
        <v>0</v>
      </c>
      <c r="T24" s="175"/>
      <c r="U24" s="230" t="s">
        <v>1607</v>
      </c>
    </row>
    <row r="25" spans="1:21" ht="34.9" x14ac:dyDescent="0.45">
      <c r="A25" s="59">
        <f t="shared" si="0"/>
        <v>12</v>
      </c>
      <c r="B25" s="61" t="s">
        <v>577</v>
      </c>
      <c r="C25" s="57" t="s">
        <v>567</v>
      </c>
      <c r="D25" s="53" t="s">
        <v>578</v>
      </c>
      <c r="E25" s="54" t="s">
        <v>579</v>
      </c>
      <c r="F25" s="188" t="s">
        <v>1316</v>
      </c>
      <c r="G25" s="53" t="s">
        <v>32</v>
      </c>
      <c r="H25" s="62">
        <v>2</v>
      </c>
      <c r="I25" s="55">
        <v>1</v>
      </c>
      <c r="J25" s="55">
        <v>1</v>
      </c>
      <c r="K25" s="54"/>
      <c r="L25" s="306"/>
      <c r="M25" s="54"/>
      <c r="N25" s="56"/>
      <c r="O25" s="56"/>
      <c r="P25" s="301" t="str">
        <f t="shared" si="1"/>
        <v>N/A</v>
      </c>
      <c r="Q25" s="53"/>
      <c r="R25" s="53"/>
      <c r="S25" s="62">
        <v>0</v>
      </c>
      <c r="T25" s="175"/>
      <c r="U25" s="230" t="s">
        <v>1607</v>
      </c>
    </row>
    <row r="26" spans="1:21" ht="46.5" x14ac:dyDescent="0.45">
      <c r="A26" s="59">
        <f t="shared" si="0"/>
        <v>13</v>
      </c>
      <c r="B26" s="61" t="s">
        <v>580</v>
      </c>
      <c r="C26" s="57" t="s">
        <v>567</v>
      </c>
      <c r="D26" s="53" t="s">
        <v>581</v>
      </c>
      <c r="E26" s="54" t="s">
        <v>582</v>
      </c>
      <c r="F26" s="188" t="s">
        <v>1317</v>
      </c>
      <c r="G26" s="53" t="s">
        <v>32</v>
      </c>
      <c r="H26" s="62">
        <v>2</v>
      </c>
      <c r="I26" s="55">
        <v>1</v>
      </c>
      <c r="J26" s="55">
        <v>1</v>
      </c>
      <c r="K26" s="54"/>
      <c r="L26" s="306"/>
      <c r="M26" s="54"/>
      <c r="N26" s="56"/>
      <c r="O26" s="56"/>
      <c r="P26" s="301" t="str">
        <f t="shared" si="1"/>
        <v>N/A</v>
      </c>
      <c r="Q26" s="53"/>
      <c r="R26" s="53"/>
      <c r="S26" s="62">
        <v>0</v>
      </c>
      <c r="T26" s="175"/>
      <c r="U26" s="230" t="s">
        <v>1607</v>
      </c>
    </row>
    <row r="27" spans="1:21" ht="34.9" x14ac:dyDescent="0.45">
      <c r="A27" s="59">
        <f t="shared" si="0"/>
        <v>14</v>
      </c>
      <c r="B27" s="61" t="s">
        <v>583</v>
      </c>
      <c r="C27" s="57" t="s">
        <v>17</v>
      </c>
      <c r="D27" s="53" t="s">
        <v>584</v>
      </c>
      <c r="E27" s="54" t="s">
        <v>585</v>
      </c>
      <c r="F27" s="188" t="s">
        <v>586</v>
      </c>
      <c r="G27" s="53" t="s">
        <v>32</v>
      </c>
      <c r="H27" s="62">
        <v>1</v>
      </c>
      <c r="I27" s="55">
        <v>1</v>
      </c>
      <c r="J27" s="55">
        <v>1</v>
      </c>
      <c r="K27" s="54"/>
      <c r="L27" s="306"/>
      <c r="M27" s="54"/>
      <c r="N27" s="56"/>
      <c r="O27" s="56"/>
      <c r="P27" s="301" t="str">
        <f t="shared" si="1"/>
        <v>N/A</v>
      </c>
      <c r="Q27" s="53"/>
      <c r="R27" s="53"/>
      <c r="S27" s="62">
        <v>0</v>
      </c>
      <c r="T27" s="175"/>
      <c r="U27" s="230" t="s">
        <v>1607</v>
      </c>
    </row>
    <row r="28" spans="1:21" ht="58.15" x14ac:dyDescent="0.45">
      <c r="A28" s="59">
        <f t="shared" si="0"/>
        <v>15</v>
      </c>
      <c r="B28" s="61" t="s">
        <v>587</v>
      </c>
      <c r="C28" s="57" t="s">
        <v>17</v>
      </c>
      <c r="D28" s="53" t="s">
        <v>120</v>
      </c>
      <c r="E28" s="54" t="s">
        <v>1318</v>
      </c>
      <c r="F28" s="188" t="s">
        <v>731</v>
      </c>
      <c r="G28" s="53" t="s">
        <v>32</v>
      </c>
      <c r="H28" s="62">
        <v>2</v>
      </c>
      <c r="I28" s="55">
        <v>1</v>
      </c>
      <c r="J28" s="55">
        <v>1</v>
      </c>
      <c r="K28" s="54"/>
      <c r="L28" s="306"/>
      <c r="M28" s="54"/>
      <c r="N28" s="56"/>
      <c r="O28" s="56"/>
      <c r="P28" s="301" t="str">
        <f t="shared" si="1"/>
        <v>N/A</v>
      </c>
      <c r="Q28" s="53"/>
      <c r="R28" s="53"/>
      <c r="S28" s="62">
        <v>0</v>
      </c>
      <c r="T28" s="175"/>
      <c r="U28" s="230" t="s">
        <v>1607</v>
      </c>
    </row>
    <row r="29" spans="1:21" ht="58.15" x14ac:dyDescent="0.45">
      <c r="A29" s="59">
        <f t="shared" si="0"/>
        <v>16</v>
      </c>
      <c r="B29" s="61" t="s">
        <v>588</v>
      </c>
      <c r="C29" s="57" t="s">
        <v>17</v>
      </c>
      <c r="D29" s="53" t="s">
        <v>589</v>
      </c>
      <c r="E29" s="54" t="s">
        <v>1120</v>
      </c>
      <c r="F29" s="188" t="s">
        <v>1319</v>
      </c>
      <c r="G29" s="53" t="s">
        <v>32</v>
      </c>
      <c r="H29" s="62">
        <v>2</v>
      </c>
      <c r="I29" s="55">
        <v>1</v>
      </c>
      <c r="J29" s="55">
        <v>1</v>
      </c>
      <c r="K29" s="237"/>
      <c r="L29" s="306"/>
      <c r="M29" s="54"/>
      <c r="N29" s="56"/>
      <c r="O29" s="56"/>
      <c r="P29" s="301" t="str">
        <f t="shared" si="1"/>
        <v>N/A</v>
      </c>
      <c r="Q29" s="53"/>
      <c r="R29" s="53"/>
      <c r="S29" s="62">
        <v>0</v>
      </c>
      <c r="T29" s="175"/>
      <c r="U29" s="230" t="s">
        <v>1607</v>
      </c>
    </row>
    <row r="30" spans="1:21" ht="34.9" x14ac:dyDescent="0.45">
      <c r="A30" s="59">
        <f t="shared" si="0"/>
        <v>17</v>
      </c>
      <c r="B30" s="61" t="s">
        <v>590</v>
      </c>
      <c r="C30" s="57" t="s">
        <v>17</v>
      </c>
      <c r="D30" s="53" t="s">
        <v>591</v>
      </c>
      <c r="E30" s="54" t="s">
        <v>592</v>
      </c>
      <c r="F30" s="188" t="s">
        <v>1320</v>
      </c>
      <c r="G30" s="53" t="s">
        <v>32</v>
      </c>
      <c r="H30" s="62">
        <v>3</v>
      </c>
      <c r="I30" s="55">
        <v>1</v>
      </c>
      <c r="J30" s="55">
        <v>1</v>
      </c>
      <c r="K30" s="237"/>
      <c r="L30" s="306"/>
      <c r="M30" s="54"/>
      <c r="N30" s="56"/>
      <c r="O30" s="56"/>
      <c r="P30" s="301" t="str">
        <f t="shared" si="1"/>
        <v>N/A</v>
      </c>
      <c r="Q30" s="53"/>
      <c r="R30" s="53"/>
      <c r="S30" s="62">
        <v>0</v>
      </c>
      <c r="T30" s="175"/>
      <c r="U30" s="230" t="s">
        <v>1607</v>
      </c>
    </row>
    <row r="31" spans="1:21" ht="34.9" x14ac:dyDescent="0.45">
      <c r="A31" s="59">
        <f t="shared" si="0"/>
        <v>18</v>
      </c>
      <c r="B31" s="61" t="s">
        <v>593</v>
      </c>
      <c r="C31" s="57" t="s">
        <v>17</v>
      </c>
      <c r="D31" s="53" t="s">
        <v>594</v>
      </c>
      <c r="E31" s="54" t="s">
        <v>1321</v>
      </c>
      <c r="F31" s="188" t="s">
        <v>1320</v>
      </c>
      <c r="G31" s="53" t="s">
        <v>32</v>
      </c>
      <c r="H31" s="62">
        <v>3</v>
      </c>
      <c r="I31" s="55">
        <v>1</v>
      </c>
      <c r="J31" s="55">
        <v>1</v>
      </c>
      <c r="K31" s="54"/>
      <c r="L31" s="306"/>
      <c r="M31" s="54"/>
      <c r="N31" s="56"/>
      <c r="O31" s="56"/>
      <c r="P31" s="301" t="str">
        <f t="shared" si="1"/>
        <v>N/A</v>
      </c>
      <c r="Q31" s="53"/>
      <c r="R31" s="53"/>
      <c r="S31" s="62">
        <v>0</v>
      </c>
      <c r="T31" s="175"/>
      <c r="U31" s="230" t="s">
        <v>1607</v>
      </c>
    </row>
    <row r="32" spans="1:21" ht="69.75" x14ac:dyDescent="0.45">
      <c r="A32" s="59">
        <f t="shared" si="0"/>
        <v>19</v>
      </c>
      <c r="B32" s="61" t="s">
        <v>595</v>
      </c>
      <c r="C32" s="57" t="s">
        <v>17</v>
      </c>
      <c r="D32" s="53" t="s">
        <v>596</v>
      </c>
      <c r="E32" s="54" t="s">
        <v>597</v>
      </c>
      <c r="F32" s="188" t="s">
        <v>1476</v>
      </c>
      <c r="G32" s="53" t="s">
        <v>32</v>
      </c>
      <c r="H32" s="62">
        <v>1</v>
      </c>
      <c r="I32" s="55">
        <v>1</v>
      </c>
      <c r="J32" s="55">
        <v>1</v>
      </c>
      <c r="K32" s="237"/>
      <c r="L32" s="306"/>
      <c r="M32" s="54"/>
      <c r="N32" s="56"/>
      <c r="O32" s="56"/>
      <c r="P32" s="301" t="str">
        <f t="shared" si="1"/>
        <v>N/A</v>
      </c>
      <c r="Q32" s="53"/>
      <c r="R32" s="53"/>
      <c r="S32" s="62">
        <v>0</v>
      </c>
      <c r="T32" s="175"/>
      <c r="U32" s="230" t="s">
        <v>1607</v>
      </c>
    </row>
    <row r="33" spans="1:21" ht="34.9" x14ac:dyDescent="0.45">
      <c r="A33" s="59">
        <f t="shared" si="0"/>
        <v>20</v>
      </c>
      <c r="B33" s="61" t="s">
        <v>598</v>
      </c>
      <c r="C33" s="57" t="s">
        <v>17</v>
      </c>
      <c r="D33" s="53" t="s">
        <v>599</v>
      </c>
      <c r="E33" s="54" t="s">
        <v>1323</v>
      </c>
      <c r="F33" s="188" t="s">
        <v>1322</v>
      </c>
      <c r="G33" s="53" t="s">
        <v>32</v>
      </c>
      <c r="H33" s="62">
        <v>2</v>
      </c>
      <c r="I33" s="55">
        <v>1</v>
      </c>
      <c r="J33" s="55">
        <v>1</v>
      </c>
      <c r="K33" s="54"/>
      <c r="L33" s="306"/>
      <c r="M33" s="54"/>
      <c r="N33" s="56"/>
      <c r="O33" s="56"/>
      <c r="P33" s="301" t="str">
        <f t="shared" si="1"/>
        <v>N/A</v>
      </c>
      <c r="Q33" s="53"/>
      <c r="R33" s="53"/>
      <c r="S33" s="62">
        <v>0</v>
      </c>
      <c r="T33" s="175"/>
      <c r="U33" s="230" t="s">
        <v>1607</v>
      </c>
    </row>
    <row r="34" spans="1:21" ht="69.75" x14ac:dyDescent="0.45">
      <c r="A34" s="59">
        <f t="shared" si="0"/>
        <v>21</v>
      </c>
      <c r="B34" s="61" t="s">
        <v>600</v>
      </c>
      <c r="C34" s="57" t="s">
        <v>601</v>
      </c>
      <c r="D34" s="53" t="s">
        <v>602</v>
      </c>
      <c r="E34" s="54" t="s">
        <v>603</v>
      </c>
      <c r="F34" s="188" t="s">
        <v>1477</v>
      </c>
      <c r="G34" s="53" t="s">
        <v>28</v>
      </c>
      <c r="H34" s="62">
        <v>2</v>
      </c>
      <c r="I34" s="55">
        <v>1</v>
      </c>
      <c r="J34" s="55">
        <v>1</v>
      </c>
      <c r="K34" s="54"/>
      <c r="L34" s="306"/>
      <c r="M34" s="54"/>
      <c r="N34" s="56"/>
      <c r="O34" s="56"/>
      <c r="P34" s="301" t="str">
        <f t="shared" si="1"/>
        <v>N/A</v>
      </c>
      <c r="Q34" s="53"/>
      <c r="R34" s="53"/>
      <c r="S34" s="62">
        <v>0</v>
      </c>
      <c r="T34" s="175"/>
      <c r="U34" s="230" t="s">
        <v>1607</v>
      </c>
    </row>
    <row r="35" spans="1:21" ht="46.5" x14ac:dyDescent="0.45">
      <c r="A35" s="59">
        <f t="shared" si="0"/>
        <v>22</v>
      </c>
      <c r="B35" s="61" t="s">
        <v>604</v>
      </c>
      <c r="C35" s="57" t="s">
        <v>601</v>
      </c>
      <c r="D35" s="53" t="s">
        <v>605</v>
      </c>
      <c r="E35" s="54" t="s">
        <v>606</v>
      </c>
      <c r="F35" s="188"/>
      <c r="G35" s="53" t="s">
        <v>28</v>
      </c>
      <c r="H35" s="62">
        <v>3</v>
      </c>
      <c r="I35" s="55">
        <v>1</v>
      </c>
      <c r="J35" s="55">
        <v>1</v>
      </c>
      <c r="K35" s="54"/>
      <c r="L35" s="305"/>
      <c r="M35" s="54"/>
      <c r="N35" s="56"/>
      <c r="O35" s="56"/>
      <c r="P35" s="301" t="str">
        <f t="shared" si="1"/>
        <v>N/A</v>
      </c>
      <c r="Q35" s="53"/>
      <c r="R35" s="53"/>
      <c r="S35" s="62">
        <v>0</v>
      </c>
      <c r="T35" s="175"/>
      <c r="U35" s="230" t="s">
        <v>1607</v>
      </c>
    </row>
    <row r="36" spans="1:21" ht="81.400000000000006" x14ac:dyDescent="0.45">
      <c r="A36" s="59">
        <f t="shared" si="0"/>
        <v>23</v>
      </c>
      <c r="B36" s="61" t="s">
        <v>607</v>
      </c>
      <c r="C36" s="57" t="s">
        <v>601</v>
      </c>
      <c r="D36" s="53" t="s">
        <v>608</v>
      </c>
      <c r="E36" s="54" t="s">
        <v>609</v>
      </c>
      <c r="F36" s="188" t="s">
        <v>1328</v>
      </c>
      <c r="G36" s="53" t="s">
        <v>28</v>
      </c>
      <c r="H36" s="62">
        <v>3</v>
      </c>
      <c r="I36" s="55">
        <v>1</v>
      </c>
      <c r="J36" s="55">
        <v>1</v>
      </c>
      <c r="K36" s="54"/>
      <c r="L36" s="305"/>
      <c r="M36" s="54"/>
      <c r="N36" s="56"/>
      <c r="O36" s="56"/>
      <c r="P36" s="301" t="str">
        <f t="shared" si="1"/>
        <v>N/A</v>
      </c>
      <c r="Q36" s="53"/>
      <c r="R36" s="53"/>
      <c r="S36" s="62">
        <v>0</v>
      </c>
      <c r="T36" s="175"/>
      <c r="U36" s="230" t="s">
        <v>1607</v>
      </c>
    </row>
    <row r="37" spans="1:21" ht="46.5" x14ac:dyDescent="0.45">
      <c r="A37" s="59">
        <f t="shared" si="0"/>
        <v>24</v>
      </c>
      <c r="B37" s="61" t="s">
        <v>1683</v>
      </c>
      <c r="C37" s="57" t="s">
        <v>601</v>
      </c>
      <c r="D37" s="53" t="s">
        <v>1684</v>
      </c>
      <c r="E37" s="54" t="s">
        <v>1887</v>
      </c>
      <c r="F37" s="188"/>
      <c r="G37" s="53" t="s">
        <v>28</v>
      </c>
      <c r="H37" s="62">
        <v>3</v>
      </c>
      <c r="I37" s="55">
        <v>1</v>
      </c>
      <c r="J37" s="55">
        <v>1</v>
      </c>
      <c r="K37" s="54"/>
      <c r="L37" s="305"/>
      <c r="M37" s="54"/>
      <c r="N37" s="56"/>
      <c r="O37" s="56"/>
      <c r="P37" s="301" t="str">
        <f t="shared" si="1"/>
        <v>N/A</v>
      </c>
      <c r="Q37" s="53"/>
      <c r="R37" s="53"/>
      <c r="S37" s="62">
        <v>0</v>
      </c>
      <c r="T37" s="175"/>
      <c r="U37" s="230" t="s">
        <v>1607</v>
      </c>
    </row>
    <row r="38" spans="1:21" ht="127.9" x14ac:dyDescent="0.45">
      <c r="A38" s="59">
        <f t="shared" si="0"/>
        <v>25</v>
      </c>
      <c r="B38" s="61" t="s">
        <v>610</v>
      </c>
      <c r="C38" s="57" t="s">
        <v>614</v>
      </c>
      <c r="D38" s="53" t="s">
        <v>611</v>
      </c>
      <c r="E38" s="54" t="s">
        <v>1313</v>
      </c>
      <c r="F38" s="188" t="s">
        <v>1478</v>
      </c>
      <c r="G38" s="53" t="s">
        <v>30</v>
      </c>
      <c r="H38" s="62">
        <v>1</v>
      </c>
      <c r="I38" s="55">
        <v>1</v>
      </c>
      <c r="J38" s="55">
        <v>1</v>
      </c>
      <c r="K38" s="54"/>
      <c r="L38" s="306"/>
      <c r="M38" s="54"/>
      <c r="N38" s="56"/>
      <c r="O38" s="56"/>
      <c r="P38" s="301" t="str">
        <f t="shared" si="1"/>
        <v>N/A</v>
      </c>
      <c r="Q38" s="53"/>
      <c r="R38" s="53"/>
      <c r="S38" s="62">
        <v>0</v>
      </c>
      <c r="T38" s="175"/>
      <c r="U38" s="230" t="s">
        <v>1607</v>
      </c>
    </row>
    <row r="39" spans="1:21" ht="69.75" x14ac:dyDescent="0.45">
      <c r="A39" s="59">
        <f t="shared" si="0"/>
        <v>26</v>
      </c>
      <c r="B39" s="61" t="s">
        <v>612</v>
      </c>
      <c r="C39" s="57" t="s">
        <v>614</v>
      </c>
      <c r="D39" s="53" t="s">
        <v>1672</v>
      </c>
      <c r="E39" s="54" t="s">
        <v>1673</v>
      </c>
      <c r="F39" s="188" t="s">
        <v>1315</v>
      </c>
      <c r="G39" s="53" t="s">
        <v>30</v>
      </c>
      <c r="H39" s="62">
        <v>1</v>
      </c>
      <c r="I39" s="55">
        <v>1</v>
      </c>
      <c r="J39" s="55">
        <v>1</v>
      </c>
      <c r="K39" s="54"/>
      <c r="L39" s="306"/>
      <c r="M39" s="54"/>
      <c r="N39" s="56"/>
      <c r="O39" s="56"/>
      <c r="P39" s="301" t="str">
        <f t="shared" si="1"/>
        <v>N/A</v>
      </c>
      <c r="Q39" s="53"/>
      <c r="R39" s="177"/>
      <c r="S39" s="62">
        <v>1</v>
      </c>
      <c r="T39" s="175"/>
      <c r="U39" s="230" t="s">
        <v>1607</v>
      </c>
    </row>
    <row r="40" spans="1:21" ht="23.25" x14ac:dyDescent="0.45">
      <c r="A40" s="59">
        <f t="shared" si="0"/>
        <v>27</v>
      </c>
      <c r="B40" s="61" t="s">
        <v>613</v>
      </c>
      <c r="C40" s="57" t="s">
        <v>614</v>
      </c>
      <c r="D40" s="53" t="s">
        <v>615</v>
      </c>
      <c r="E40" s="54" t="s">
        <v>1324</v>
      </c>
      <c r="F40" s="188"/>
      <c r="G40" s="53" t="s">
        <v>30</v>
      </c>
      <c r="H40" s="62">
        <v>2</v>
      </c>
      <c r="I40" s="55">
        <v>1</v>
      </c>
      <c r="J40" s="55">
        <v>1</v>
      </c>
      <c r="K40" s="54"/>
      <c r="L40" s="306"/>
      <c r="M40" s="54"/>
      <c r="N40" s="56"/>
      <c r="O40" s="56"/>
      <c r="P40" s="301" t="str">
        <f t="shared" si="1"/>
        <v>N/A</v>
      </c>
      <c r="Q40" s="53"/>
      <c r="R40" s="53" t="s">
        <v>1123</v>
      </c>
      <c r="S40" s="62">
        <v>1</v>
      </c>
      <c r="T40" s="175"/>
      <c r="U40" s="230" t="s">
        <v>1607</v>
      </c>
    </row>
    <row r="41" spans="1:21" ht="34.9" x14ac:dyDescent="0.45">
      <c r="A41" s="59">
        <f t="shared" si="0"/>
        <v>28</v>
      </c>
      <c r="B41" s="61" t="s">
        <v>1299</v>
      </c>
      <c r="C41" s="57" t="s">
        <v>614</v>
      </c>
      <c r="D41" s="53" t="s">
        <v>1208</v>
      </c>
      <c r="E41" s="54" t="s">
        <v>1302</v>
      </c>
      <c r="F41" s="188" t="s">
        <v>1327</v>
      </c>
      <c r="G41" s="53" t="s">
        <v>30</v>
      </c>
      <c r="H41" s="62">
        <v>2</v>
      </c>
      <c r="I41" s="55">
        <v>1</v>
      </c>
      <c r="J41" s="55">
        <v>1</v>
      </c>
      <c r="K41" s="54"/>
      <c r="L41" s="306"/>
      <c r="M41" s="54"/>
      <c r="N41" s="56"/>
      <c r="O41" s="56"/>
      <c r="P41" s="301" t="str">
        <f t="shared" si="1"/>
        <v>N/A</v>
      </c>
      <c r="Q41" s="53"/>
      <c r="R41" s="53" t="s">
        <v>1123</v>
      </c>
      <c r="S41" s="62">
        <v>1</v>
      </c>
      <c r="T41" s="175"/>
      <c r="U41" s="230" t="s">
        <v>1607</v>
      </c>
    </row>
    <row r="42" spans="1:21" ht="46.5" x14ac:dyDescent="0.45">
      <c r="A42" s="59">
        <f t="shared" si="0"/>
        <v>29</v>
      </c>
      <c r="B42" s="61" t="s">
        <v>1300</v>
      </c>
      <c r="C42" s="57" t="s">
        <v>614</v>
      </c>
      <c r="D42" s="53" t="s">
        <v>1301</v>
      </c>
      <c r="E42" s="54" t="s">
        <v>1674</v>
      </c>
      <c r="F42" s="188" t="s">
        <v>1326</v>
      </c>
      <c r="G42" s="53" t="s">
        <v>30</v>
      </c>
      <c r="H42" s="62">
        <v>2</v>
      </c>
      <c r="I42" s="55">
        <v>1</v>
      </c>
      <c r="J42" s="55">
        <v>1</v>
      </c>
      <c r="K42" s="54"/>
      <c r="L42" s="306"/>
      <c r="M42" s="54"/>
      <c r="N42" s="56"/>
      <c r="O42" s="56"/>
      <c r="P42" s="301" t="str">
        <f t="shared" si="1"/>
        <v>N/A</v>
      </c>
      <c r="Q42" s="53"/>
      <c r="R42" s="53" t="s">
        <v>1123</v>
      </c>
      <c r="S42" s="62">
        <v>1</v>
      </c>
      <c r="T42" s="175"/>
      <c r="U42" s="230" t="s">
        <v>1607</v>
      </c>
    </row>
    <row r="43" spans="1:21" ht="34.9" x14ac:dyDescent="0.45">
      <c r="A43" s="59">
        <f t="shared" si="0"/>
        <v>30</v>
      </c>
      <c r="B43" s="61" t="s">
        <v>1676</v>
      </c>
      <c r="C43" s="57" t="s">
        <v>614</v>
      </c>
      <c r="D43" s="53" t="s">
        <v>1677</v>
      </c>
      <c r="E43" s="54" t="s">
        <v>1678</v>
      </c>
      <c r="F43" s="188"/>
      <c r="G43" s="53" t="s">
        <v>30</v>
      </c>
      <c r="H43" s="62">
        <v>3</v>
      </c>
      <c r="I43" s="55">
        <v>1</v>
      </c>
      <c r="J43" s="55">
        <v>1</v>
      </c>
      <c r="K43" s="54"/>
      <c r="L43" s="306"/>
      <c r="M43" s="54"/>
      <c r="N43" s="56"/>
      <c r="O43" s="56"/>
      <c r="P43" s="301" t="str">
        <f t="shared" si="1"/>
        <v>N/A</v>
      </c>
      <c r="Q43" s="53"/>
      <c r="R43" s="53" t="s">
        <v>1123</v>
      </c>
      <c r="S43" s="62">
        <v>1</v>
      </c>
      <c r="T43" s="175"/>
      <c r="U43" s="230" t="s">
        <v>1607</v>
      </c>
    </row>
    <row r="44" spans="1:21" ht="69.75" x14ac:dyDescent="0.45">
      <c r="A44" s="59">
        <f t="shared" si="0"/>
        <v>31</v>
      </c>
      <c r="B44" s="61" t="s">
        <v>616</v>
      </c>
      <c r="C44" s="57" t="s">
        <v>430</v>
      </c>
      <c r="D44" s="53" t="s">
        <v>617</v>
      </c>
      <c r="E44" s="54" t="s">
        <v>1245</v>
      </c>
      <c r="F44" s="188" t="s">
        <v>1325</v>
      </c>
      <c r="G44" s="53" t="s">
        <v>560</v>
      </c>
      <c r="H44" s="62">
        <v>1</v>
      </c>
      <c r="I44" s="55">
        <v>1</v>
      </c>
      <c r="J44" s="55">
        <v>1</v>
      </c>
      <c r="K44" s="237"/>
      <c r="L44" s="306"/>
      <c r="M44" s="54"/>
      <c r="N44" s="56"/>
      <c r="O44" s="56"/>
      <c r="P44" s="301" t="str">
        <f t="shared" si="1"/>
        <v>N/A</v>
      </c>
      <c r="Q44" s="53"/>
      <c r="R44" s="53" t="s">
        <v>1121</v>
      </c>
      <c r="S44" s="62">
        <v>1</v>
      </c>
      <c r="T44" s="175"/>
      <c r="U44" s="230" t="s">
        <v>1607</v>
      </c>
    </row>
    <row r="45" spans="1:21" ht="93" x14ac:dyDescent="0.45">
      <c r="A45" s="59">
        <f t="shared" si="0"/>
        <v>32</v>
      </c>
      <c r="B45" s="61" t="s">
        <v>618</v>
      </c>
      <c r="C45" s="57" t="s">
        <v>430</v>
      </c>
      <c r="D45" s="53" t="s">
        <v>619</v>
      </c>
      <c r="E45" s="54" t="s">
        <v>1233</v>
      </c>
      <c r="F45" s="188" t="s">
        <v>620</v>
      </c>
      <c r="G45" s="53" t="s">
        <v>32</v>
      </c>
      <c r="H45" s="62">
        <v>2</v>
      </c>
      <c r="I45" s="55">
        <v>1</v>
      </c>
      <c r="J45" s="55">
        <v>1</v>
      </c>
      <c r="K45" s="54"/>
      <c r="L45" s="306"/>
      <c r="M45" s="54"/>
      <c r="N45" s="56"/>
      <c r="O45" s="56"/>
      <c r="P45" s="301" t="str">
        <f t="shared" si="1"/>
        <v>N/A</v>
      </c>
      <c r="Q45" s="53"/>
      <c r="R45" s="53"/>
      <c r="S45" s="62">
        <v>0</v>
      </c>
      <c r="T45" s="175"/>
      <c r="U45" s="230" t="s">
        <v>1607</v>
      </c>
    </row>
    <row r="46" spans="1:21" ht="93" x14ac:dyDescent="0.45">
      <c r="A46" s="59">
        <f t="shared" ref="A46:A77" si="2">ROW(A46)-ROW($A$13)</f>
        <v>33</v>
      </c>
      <c r="B46" s="61" t="s">
        <v>621</v>
      </c>
      <c r="C46" s="57" t="s">
        <v>430</v>
      </c>
      <c r="D46" s="53" t="s">
        <v>622</v>
      </c>
      <c r="E46" s="54" t="s">
        <v>1361</v>
      </c>
      <c r="F46" s="188" t="s">
        <v>1479</v>
      </c>
      <c r="G46" s="53" t="s">
        <v>32</v>
      </c>
      <c r="H46" s="62">
        <v>2</v>
      </c>
      <c r="I46" s="55">
        <v>1</v>
      </c>
      <c r="J46" s="55">
        <v>1</v>
      </c>
      <c r="K46" s="54"/>
      <c r="L46" s="306"/>
      <c r="M46" s="54"/>
      <c r="N46" s="56"/>
      <c r="O46" s="56"/>
      <c r="P46" s="301" t="str">
        <f t="shared" ref="P46:P77" si="3">IF(OR(I46=3,ISBLANK(M46)),"N/A",IF(N46*O46=0,"?",N46*O46))</f>
        <v>N/A</v>
      </c>
      <c r="Q46" s="53"/>
      <c r="R46" s="53"/>
      <c r="S46" s="62">
        <v>0</v>
      </c>
      <c r="T46" s="175"/>
      <c r="U46" s="230" t="s">
        <v>1607</v>
      </c>
    </row>
    <row r="47" spans="1:21" ht="46.5" x14ac:dyDescent="0.45">
      <c r="A47" s="59">
        <f t="shared" si="2"/>
        <v>34</v>
      </c>
      <c r="B47" s="61" t="s">
        <v>623</v>
      </c>
      <c r="C47" s="57" t="s">
        <v>430</v>
      </c>
      <c r="D47" s="53" t="s">
        <v>624</v>
      </c>
      <c r="E47" s="54" t="s">
        <v>1229</v>
      </c>
      <c r="F47" s="188" t="s">
        <v>625</v>
      </c>
      <c r="G47" s="53" t="s">
        <v>551</v>
      </c>
      <c r="H47" s="62">
        <v>1</v>
      </c>
      <c r="I47" s="55">
        <v>1</v>
      </c>
      <c r="J47" s="55">
        <v>1</v>
      </c>
      <c r="K47" s="54"/>
      <c r="L47" s="306"/>
      <c r="M47" s="54"/>
      <c r="N47" s="56"/>
      <c r="O47" s="56"/>
      <c r="P47" s="301" t="str">
        <f t="shared" si="3"/>
        <v>N/A</v>
      </c>
      <c r="Q47" s="53"/>
      <c r="R47" s="53"/>
      <c r="S47" s="62">
        <v>0</v>
      </c>
      <c r="T47" s="175"/>
      <c r="U47" s="230" t="s">
        <v>1607</v>
      </c>
    </row>
    <row r="48" spans="1:21" ht="46.5" x14ac:dyDescent="0.45">
      <c r="A48" s="59">
        <f t="shared" si="2"/>
        <v>35</v>
      </c>
      <c r="B48" s="61" t="s">
        <v>1231</v>
      </c>
      <c r="C48" s="57" t="s">
        <v>430</v>
      </c>
      <c r="D48" s="53" t="s">
        <v>1232</v>
      </c>
      <c r="E48" s="54" t="s">
        <v>1234</v>
      </c>
      <c r="F48" s="188"/>
      <c r="G48" s="53" t="s">
        <v>551</v>
      </c>
      <c r="H48" s="62">
        <v>2</v>
      </c>
      <c r="I48" s="55">
        <v>1</v>
      </c>
      <c r="J48" s="55">
        <v>1</v>
      </c>
      <c r="K48" s="54"/>
      <c r="L48" s="306"/>
      <c r="M48" s="54"/>
      <c r="N48" s="56"/>
      <c r="O48" s="56"/>
      <c r="P48" s="301" t="str">
        <f t="shared" si="3"/>
        <v>N/A</v>
      </c>
      <c r="Q48" s="53"/>
      <c r="R48" s="53"/>
      <c r="S48" s="62">
        <v>0</v>
      </c>
      <c r="T48" s="175"/>
      <c r="U48" s="230" t="s">
        <v>1607</v>
      </c>
    </row>
    <row r="49" spans="1:21" ht="69.75" x14ac:dyDescent="0.45">
      <c r="A49" s="59">
        <f t="shared" si="2"/>
        <v>36</v>
      </c>
      <c r="B49" s="61" t="s">
        <v>1275</v>
      </c>
      <c r="C49" s="57" t="s">
        <v>430</v>
      </c>
      <c r="D49" s="53" t="s">
        <v>1277</v>
      </c>
      <c r="E49" s="54" t="s">
        <v>1276</v>
      </c>
      <c r="F49" s="188" t="s">
        <v>1314</v>
      </c>
      <c r="G49" s="53" t="s">
        <v>32</v>
      </c>
      <c r="H49" s="62">
        <v>1</v>
      </c>
      <c r="I49" s="55">
        <v>1</v>
      </c>
      <c r="J49" s="55">
        <v>1</v>
      </c>
      <c r="K49" s="54"/>
      <c r="L49" s="306"/>
      <c r="M49" s="54"/>
      <c r="N49" s="56"/>
      <c r="O49" s="56"/>
      <c r="P49" s="301" t="str">
        <f t="shared" si="3"/>
        <v>N/A</v>
      </c>
      <c r="Q49" s="53"/>
      <c r="R49" s="53"/>
      <c r="S49" s="62">
        <v>0</v>
      </c>
      <c r="T49" s="175"/>
      <c r="U49" s="230" t="s">
        <v>1607</v>
      </c>
    </row>
    <row r="50" spans="1:21" ht="69.75" x14ac:dyDescent="0.45">
      <c r="A50" s="59">
        <f t="shared" si="2"/>
        <v>37</v>
      </c>
      <c r="B50" s="61" t="s">
        <v>1303</v>
      </c>
      <c r="C50" s="57" t="s">
        <v>430</v>
      </c>
      <c r="D50" s="53" t="s">
        <v>1304</v>
      </c>
      <c r="E50" s="54" t="s">
        <v>1329</v>
      </c>
      <c r="F50" s="188" t="s">
        <v>731</v>
      </c>
      <c r="G50" s="53" t="s">
        <v>32</v>
      </c>
      <c r="H50" s="62">
        <v>2</v>
      </c>
      <c r="I50" s="55">
        <v>1</v>
      </c>
      <c r="J50" s="55">
        <v>1</v>
      </c>
      <c r="K50" s="54"/>
      <c r="L50" s="306"/>
      <c r="M50" s="54"/>
      <c r="N50" s="56"/>
      <c r="O50" s="56"/>
      <c r="P50" s="301" t="str">
        <f t="shared" si="3"/>
        <v>N/A</v>
      </c>
      <c r="Q50" s="53"/>
      <c r="R50" s="53"/>
      <c r="S50" s="62">
        <v>0</v>
      </c>
      <c r="T50" s="175"/>
      <c r="U50" s="230" t="s">
        <v>1607</v>
      </c>
    </row>
    <row r="51" spans="1:21" ht="46.5" x14ac:dyDescent="0.45">
      <c r="A51" s="59">
        <f t="shared" si="2"/>
        <v>38</v>
      </c>
      <c r="B51" s="61" t="s">
        <v>626</v>
      </c>
      <c r="C51" s="52" t="s">
        <v>627</v>
      </c>
      <c r="D51" s="53" t="s">
        <v>628</v>
      </c>
      <c r="E51" s="54" t="s">
        <v>1228</v>
      </c>
      <c r="F51" s="188"/>
      <c r="G51" s="53" t="s">
        <v>30</v>
      </c>
      <c r="H51" s="62">
        <v>2</v>
      </c>
      <c r="I51" s="55">
        <v>3</v>
      </c>
      <c r="J51" s="55">
        <v>3</v>
      </c>
      <c r="K51" s="54" t="s">
        <v>1109</v>
      </c>
      <c r="L51" s="305" t="s">
        <v>1124</v>
      </c>
      <c r="M51" s="54"/>
      <c r="N51" s="56"/>
      <c r="O51" s="56"/>
      <c r="P51" s="301" t="str">
        <f t="shared" si="3"/>
        <v>N/A</v>
      </c>
      <c r="Q51" s="53"/>
      <c r="R51" s="53" t="s">
        <v>1122</v>
      </c>
      <c r="S51" s="62">
        <v>1</v>
      </c>
      <c r="T51" s="175"/>
      <c r="U51" s="230" t="s">
        <v>1607</v>
      </c>
    </row>
    <row r="52" spans="1:21" ht="114" customHeight="1" x14ac:dyDescent="0.45">
      <c r="A52" s="59">
        <f t="shared" si="2"/>
        <v>39</v>
      </c>
      <c r="B52" s="61" t="s">
        <v>629</v>
      </c>
      <c r="C52" s="57" t="s">
        <v>627</v>
      </c>
      <c r="D52" s="53" t="s">
        <v>630</v>
      </c>
      <c r="E52" s="54" t="s">
        <v>1856</v>
      </c>
      <c r="F52" s="188" t="s">
        <v>631</v>
      </c>
      <c r="G52" s="53" t="s">
        <v>30</v>
      </c>
      <c r="H52" s="62">
        <v>3</v>
      </c>
      <c r="I52" s="55">
        <v>2</v>
      </c>
      <c r="J52" s="55">
        <v>2</v>
      </c>
      <c r="K52" s="54" t="s">
        <v>1979</v>
      </c>
      <c r="L52" s="307" t="s">
        <v>1368</v>
      </c>
      <c r="M52" s="54" t="s">
        <v>1980</v>
      </c>
      <c r="N52" s="56">
        <v>2</v>
      </c>
      <c r="O52" s="56">
        <v>1</v>
      </c>
      <c r="P52" s="301">
        <f t="shared" si="3"/>
        <v>2</v>
      </c>
      <c r="Q52" s="53"/>
      <c r="R52" s="53" t="s">
        <v>1122</v>
      </c>
      <c r="S52" s="62">
        <v>1</v>
      </c>
      <c r="T52" s="175"/>
      <c r="U52" s="230" t="s">
        <v>1607</v>
      </c>
    </row>
    <row r="53" spans="1:21" ht="139.5" customHeight="1" x14ac:dyDescent="0.45">
      <c r="A53" s="59">
        <f t="shared" si="2"/>
        <v>40</v>
      </c>
      <c r="B53" s="61" t="s">
        <v>632</v>
      </c>
      <c r="C53" s="57" t="s">
        <v>627</v>
      </c>
      <c r="D53" s="53" t="s">
        <v>633</v>
      </c>
      <c r="E53" s="54" t="s">
        <v>1857</v>
      </c>
      <c r="F53" s="188" t="s">
        <v>631</v>
      </c>
      <c r="G53" s="53" t="s">
        <v>30</v>
      </c>
      <c r="H53" s="62">
        <v>3</v>
      </c>
      <c r="I53" s="55">
        <v>2</v>
      </c>
      <c r="J53" s="55">
        <v>2</v>
      </c>
      <c r="K53" s="54" t="s">
        <v>1981</v>
      </c>
      <c r="L53" s="307" t="s">
        <v>1368</v>
      </c>
      <c r="M53" s="54" t="s">
        <v>1982</v>
      </c>
      <c r="N53" s="56">
        <v>2</v>
      </c>
      <c r="O53" s="56">
        <v>1</v>
      </c>
      <c r="P53" s="301">
        <f t="shared" si="3"/>
        <v>2</v>
      </c>
      <c r="Q53" s="53"/>
      <c r="R53" s="53" t="s">
        <v>1123</v>
      </c>
      <c r="S53" s="62">
        <v>1</v>
      </c>
      <c r="T53" s="175"/>
      <c r="U53" s="230" t="s">
        <v>1607</v>
      </c>
    </row>
    <row r="54" spans="1:21" ht="104.1" customHeight="1" x14ac:dyDescent="0.45">
      <c r="A54" s="59">
        <f t="shared" si="2"/>
        <v>41</v>
      </c>
      <c r="B54" s="61" t="s">
        <v>634</v>
      </c>
      <c r="C54" s="57" t="s">
        <v>627</v>
      </c>
      <c r="D54" s="53" t="s">
        <v>635</v>
      </c>
      <c r="E54" s="54" t="s">
        <v>1873</v>
      </c>
      <c r="F54" s="188" t="s">
        <v>1480</v>
      </c>
      <c r="G54" s="53" t="s">
        <v>30</v>
      </c>
      <c r="H54" s="62">
        <v>3</v>
      </c>
      <c r="I54" s="55">
        <v>2</v>
      </c>
      <c r="J54" s="55">
        <v>2</v>
      </c>
      <c r="K54" s="54" t="s">
        <v>1983</v>
      </c>
      <c r="L54" s="307" t="s">
        <v>1368</v>
      </c>
      <c r="M54" s="54" t="s">
        <v>1984</v>
      </c>
      <c r="N54" s="56">
        <v>2</v>
      </c>
      <c r="O54" s="56">
        <v>1</v>
      </c>
      <c r="P54" s="301">
        <f t="shared" si="3"/>
        <v>2</v>
      </c>
      <c r="Q54" s="53"/>
      <c r="R54" s="53" t="s">
        <v>1123</v>
      </c>
      <c r="S54" s="62">
        <v>1</v>
      </c>
      <c r="T54" s="175"/>
      <c r="U54" s="230" t="s">
        <v>1607</v>
      </c>
    </row>
    <row r="55" spans="1:21" ht="23.25" x14ac:dyDescent="0.45">
      <c r="A55" s="59">
        <f t="shared" si="2"/>
        <v>42</v>
      </c>
      <c r="B55" s="61" t="s">
        <v>636</v>
      </c>
      <c r="C55" s="57" t="s">
        <v>627</v>
      </c>
      <c r="D55" s="53" t="s">
        <v>637</v>
      </c>
      <c r="E55" s="54" t="s">
        <v>638</v>
      </c>
      <c r="F55" s="188"/>
      <c r="G55" s="53" t="s">
        <v>30</v>
      </c>
      <c r="H55" s="62">
        <v>3</v>
      </c>
      <c r="I55" s="55">
        <v>3</v>
      </c>
      <c r="J55" s="55">
        <v>3</v>
      </c>
      <c r="K55" s="54" t="s">
        <v>639</v>
      </c>
      <c r="L55" s="305" t="s">
        <v>1124</v>
      </c>
      <c r="M55" s="54"/>
      <c r="N55" s="56"/>
      <c r="O55" s="56"/>
      <c r="P55" s="301" t="str">
        <f t="shared" si="3"/>
        <v>N/A</v>
      </c>
      <c r="Q55" s="53"/>
      <c r="R55" s="53" t="s">
        <v>1123</v>
      </c>
      <c r="S55" s="62">
        <v>1</v>
      </c>
      <c r="T55" s="175"/>
      <c r="U55" s="230" t="s">
        <v>1607</v>
      </c>
    </row>
    <row r="56" spans="1:21" ht="34.9" x14ac:dyDescent="0.45">
      <c r="A56" s="59">
        <f t="shared" si="2"/>
        <v>43</v>
      </c>
      <c r="B56" s="61" t="s">
        <v>640</v>
      </c>
      <c r="C56" s="57" t="s">
        <v>627</v>
      </c>
      <c r="D56" s="53" t="s">
        <v>641</v>
      </c>
      <c r="E56" s="54" t="s">
        <v>642</v>
      </c>
      <c r="F56" s="188"/>
      <c r="G56" s="53" t="s">
        <v>30</v>
      </c>
      <c r="H56" s="62">
        <v>4</v>
      </c>
      <c r="I56" s="55">
        <v>3</v>
      </c>
      <c r="J56" s="55">
        <v>3</v>
      </c>
      <c r="K56" s="54" t="s">
        <v>643</v>
      </c>
      <c r="L56" s="305" t="s">
        <v>1124</v>
      </c>
      <c r="M56" s="54"/>
      <c r="N56" s="56"/>
      <c r="O56" s="56"/>
      <c r="P56" s="301" t="str">
        <f t="shared" si="3"/>
        <v>N/A</v>
      </c>
      <c r="Q56" s="53"/>
      <c r="R56" s="53" t="s">
        <v>1123</v>
      </c>
      <c r="S56" s="62">
        <v>1</v>
      </c>
      <c r="T56" s="175"/>
      <c r="U56" s="230" t="s">
        <v>1607</v>
      </c>
    </row>
    <row r="57" spans="1:21" ht="58.15" x14ac:dyDescent="0.45">
      <c r="A57" s="59">
        <f t="shared" si="2"/>
        <v>44</v>
      </c>
      <c r="B57" s="61" t="s">
        <v>644</v>
      </c>
      <c r="C57" s="57" t="s">
        <v>627</v>
      </c>
      <c r="D57" s="53" t="s">
        <v>645</v>
      </c>
      <c r="E57" s="54" t="s">
        <v>646</v>
      </c>
      <c r="F57" s="188"/>
      <c r="G57" s="53" t="s">
        <v>30</v>
      </c>
      <c r="H57" s="62">
        <v>3</v>
      </c>
      <c r="I57" s="55">
        <v>3</v>
      </c>
      <c r="J57" s="55">
        <v>3</v>
      </c>
      <c r="K57" s="54" t="s">
        <v>647</v>
      </c>
      <c r="L57" s="305" t="s">
        <v>1124</v>
      </c>
      <c r="M57" s="54"/>
      <c r="N57" s="56"/>
      <c r="O57" s="56"/>
      <c r="P57" s="301" t="str">
        <f t="shared" si="3"/>
        <v>N/A</v>
      </c>
      <c r="Q57" s="53"/>
      <c r="R57" s="53" t="s">
        <v>1123</v>
      </c>
      <c r="S57" s="62">
        <v>1</v>
      </c>
      <c r="T57" s="175"/>
      <c r="U57" s="230" t="s">
        <v>1607</v>
      </c>
    </row>
    <row r="58" spans="1:21" ht="69.75" x14ac:dyDescent="0.45">
      <c r="A58" s="59">
        <f t="shared" si="2"/>
        <v>45</v>
      </c>
      <c r="B58" s="61" t="s">
        <v>648</v>
      </c>
      <c r="C58" s="57" t="s">
        <v>627</v>
      </c>
      <c r="D58" s="53" t="s">
        <v>649</v>
      </c>
      <c r="E58" s="54" t="s">
        <v>1849</v>
      </c>
      <c r="F58" s="188"/>
      <c r="G58" s="53" t="s">
        <v>30</v>
      </c>
      <c r="H58" s="62">
        <v>1</v>
      </c>
      <c r="I58" s="55">
        <v>3</v>
      </c>
      <c r="J58" s="55">
        <v>3</v>
      </c>
      <c r="K58" s="54" t="s">
        <v>650</v>
      </c>
      <c r="L58" s="305" t="s">
        <v>1124</v>
      </c>
      <c r="M58" s="54"/>
      <c r="N58" s="56"/>
      <c r="O58" s="56"/>
      <c r="P58" s="301" t="str">
        <f t="shared" si="3"/>
        <v>N/A</v>
      </c>
      <c r="Q58" s="53"/>
      <c r="R58" s="53" t="s">
        <v>1123</v>
      </c>
      <c r="S58" s="62">
        <v>1</v>
      </c>
      <c r="T58" s="175"/>
      <c r="U58" s="230" t="s">
        <v>1607</v>
      </c>
    </row>
    <row r="59" spans="1:21" ht="81.400000000000006" x14ac:dyDescent="0.45">
      <c r="A59" s="59">
        <f t="shared" si="2"/>
        <v>46</v>
      </c>
      <c r="B59" s="61" t="s">
        <v>651</v>
      </c>
      <c r="C59" s="52" t="s">
        <v>627</v>
      </c>
      <c r="D59" s="53" t="s">
        <v>652</v>
      </c>
      <c r="E59" s="54" t="s">
        <v>653</v>
      </c>
      <c r="F59" s="188" t="s">
        <v>573</v>
      </c>
      <c r="G59" s="53" t="s">
        <v>30</v>
      </c>
      <c r="H59" s="62">
        <v>1</v>
      </c>
      <c r="I59" s="55">
        <v>2</v>
      </c>
      <c r="J59" s="55">
        <v>2</v>
      </c>
      <c r="K59" s="54" t="s">
        <v>1125</v>
      </c>
      <c r="L59" s="307" t="s">
        <v>1368</v>
      </c>
      <c r="M59" s="54" t="s">
        <v>1126</v>
      </c>
      <c r="N59" s="56">
        <v>2</v>
      </c>
      <c r="O59" s="56">
        <v>2</v>
      </c>
      <c r="P59" s="301">
        <f t="shared" si="3"/>
        <v>4</v>
      </c>
      <c r="Q59" s="53"/>
      <c r="R59" s="53" t="s">
        <v>1123</v>
      </c>
      <c r="S59" s="62">
        <v>1</v>
      </c>
      <c r="T59" s="175"/>
      <c r="U59" s="230" t="s">
        <v>1607</v>
      </c>
    </row>
    <row r="60" spans="1:21" ht="34.9" x14ac:dyDescent="0.45">
      <c r="A60" s="59">
        <f t="shared" si="2"/>
        <v>47</v>
      </c>
      <c r="B60" s="61" t="s">
        <v>654</v>
      </c>
      <c r="C60" s="57" t="s">
        <v>627</v>
      </c>
      <c r="D60" s="53" t="s">
        <v>655</v>
      </c>
      <c r="E60" s="54" t="s">
        <v>1330</v>
      </c>
      <c r="F60" s="188" t="s">
        <v>1481</v>
      </c>
      <c r="G60" s="53" t="s">
        <v>30</v>
      </c>
      <c r="H60" s="62">
        <v>2</v>
      </c>
      <c r="I60" s="55">
        <v>3</v>
      </c>
      <c r="J60" s="55">
        <v>3</v>
      </c>
      <c r="K60" s="54" t="s">
        <v>656</v>
      </c>
      <c r="L60" s="305" t="s">
        <v>1124</v>
      </c>
      <c r="M60" s="54"/>
      <c r="N60" s="56"/>
      <c r="O60" s="56"/>
      <c r="P60" s="301" t="str">
        <f t="shared" si="3"/>
        <v>N/A</v>
      </c>
      <c r="Q60" s="53"/>
      <c r="R60" s="53" t="s">
        <v>1123</v>
      </c>
      <c r="S60" s="62">
        <v>1</v>
      </c>
      <c r="T60" s="175"/>
      <c r="U60" s="230" t="s">
        <v>1607</v>
      </c>
    </row>
    <row r="61" spans="1:21" ht="46.5" x14ac:dyDescent="0.45">
      <c r="A61" s="59">
        <f t="shared" si="2"/>
        <v>48</v>
      </c>
      <c r="B61" s="61" t="s">
        <v>657</v>
      </c>
      <c r="C61" s="57" t="s">
        <v>627</v>
      </c>
      <c r="D61" s="53" t="s">
        <v>658</v>
      </c>
      <c r="E61" s="54" t="s">
        <v>659</v>
      </c>
      <c r="F61" s="188"/>
      <c r="G61" s="53" t="s">
        <v>30</v>
      </c>
      <c r="H61" s="62">
        <v>2</v>
      </c>
      <c r="I61" s="55">
        <v>3</v>
      </c>
      <c r="J61" s="55">
        <v>3</v>
      </c>
      <c r="K61" s="54" t="s">
        <v>660</v>
      </c>
      <c r="L61" s="305" t="s">
        <v>1124</v>
      </c>
      <c r="M61" s="54"/>
      <c r="N61" s="56"/>
      <c r="O61" s="56"/>
      <c r="P61" s="301" t="str">
        <f t="shared" si="3"/>
        <v>N/A</v>
      </c>
      <c r="Q61" s="53"/>
      <c r="R61" s="53" t="s">
        <v>1123</v>
      </c>
      <c r="S61" s="62">
        <v>1</v>
      </c>
      <c r="T61" s="175"/>
      <c r="U61" s="230" t="s">
        <v>1607</v>
      </c>
    </row>
    <row r="62" spans="1:21" ht="34.9" x14ac:dyDescent="0.45">
      <c r="A62" s="59">
        <f t="shared" si="2"/>
        <v>49</v>
      </c>
      <c r="B62" s="61" t="s">
        <v>661</v>
      </c>
      <c r="C62" s="57" t="s">
        <v>627</v>
      </c>
      <c r="D62" s="53" t="s">
        <v>1854</v>
      </c>
      <c r="E62" s="54" t="s">
        <v>1855</v>
      </c>
      <c r="F62" s="188"/>
      <c r="G62" s="53" t="s">
        <v>30</v>
      </c>
      <c r="H62" s="62">
        <v>3</v>
      </c>
      <c r="I62" s="55">
        <v>3</v>
      </c>
      <c r="J62" s="55">
        <v>3</v>
      </c>
      <c r="K62" s="54" t="s">
        <v>660</v>
      </c>
      <c r="L62" s="305" t="s">
        <v>1124</v>
      </c>
      <c r="M62" s="54"/>
      <c r="N62" s="56"/>
      <c r="O62" s="56"/>
      <c r="P62" s="301" t="str">
        <f t="shared" si="3"/>
        <v>N/A</v>
      </c>
      <c r="Q62" s="53"/>
      <c r="R62" s="53" t="s">
        <v>1123</v>
      </c>
      <c r="S62" s="62">
        <v>1</v>
      </c>
      <c r="T62" s="175"/>
      <c r="U62" s="230" t="s">
        <v>1607</v>
      </c>
    </row>
    <row r="63" spans="1:21" ht="93" x14ac:dyDescent="0.45">
      <c r="A63" s="59">
        <f t="shared" si="2"/>
        <v>50</v>
      </c>
      <c r="B63" s="61" t="s">
        <v>663</v>
      </c>
      <c r="C63" s="57" t="s">
        <v>627</v>
      </c>
      <c r="D63" s="53" t="s">
        <v>1235</v>
      </c>
      <c r="E63" s="54" t="s">
        <v>1236</v>
      </c>
      <c r="F63" s="188" t="s">
        <v>1322</v>
      </c>
      <c r="G63" s="53" t="s">
        <v>30</v>
      </c>
      <c r="H63" s="62">
        <v>2</v>
      </c>
      <c r="I63" s="55">
        <v>3</v>
      </c>
      <c r="J63" s="55">
        <v>3</v>
      </c>
      <c r="K63" s="54" t="s">
        <v>662</v>
      </c>
      <c r="L63" s="305" t="s">
        <v>1124</v>
      </c>
      <c r="M63" s="54"/>
      <c r="N63" s="56"/>
      <c r="O63" s="56"/>
      <c r="P63" s="301" t="str">
        <f t="shared" si="3"/>
        <v>N/A</v>
      </c>
      <c r="Q63" s="53"/>
      <c r="R63" s="53" t="s">
        <v>1123</v>
      </c>
      <c r="S63" s="62">
        <v>1</v>
      </c>
      <c r="T63" s="175"/>
      <c r="U63" s="230" t="s">
        <v>1607</v>
      </c>
    </row>
    <row r="64" spans="1:21" ht="34.9" x14ac:dyDescent="0.45">
      <c r="A64" s="59">
        <f t="shared" si="2"/>
        <v>51</v>
      </c>
      <c r="B64" s="61" t="s">
        <v>665</v>
      </c>
      <c r="C64" s="52" t="s">
        <v>627</v>
      </c>
      <c r="D64" s="53" t="s">
        <v>664</v>
      </c>
      <c r="E64" s="54" t="s">
        <v>1331</v>
      </c>
      <c r="F64" s="188"/>
      <c r="G64" s="53" t="s">
        <v>30</v>
      </c>
      <c r="H64" s="62">
        <v>2</v>
      </c>
      <c r="I64" s="55">
        <v>3</v>
      </c>
      <c r="J64" s="55">
        <v>3</v>
      </c>
      <c r="K64" s="54" t="s">
        <v>1127</v>
      </c>
      <c r="L64" s="305" t="s">
        <v>1124</v>
      </c>
      <c r="M64" s="54"/>
      <c r="N64" s="56"/>
      <c r="O64" s="56"/>
      <c r="P64" s="301" t="str">
        <f t="shared" si="3"/>
        <v>N/A</v>
      </c>
      <c r="Q64" s="53"/>
      <c r="R64" s="53" t="s">
        <v>1123</v>
      </c>
      <c r="S64" s="62">
        <v>1</v>
      </c>
      <c r="T64" s="175"/>
      <c r="U64" s="230" t="s">
        <v>1607</v>
      </c>
    </row>
    <row r="65" spans="1:21" ht="46.5" x14ac:dyDescent="0.45">
      <c r="A65" s="59">
        <f t="shared" si="2"/>
        <v>52</v>
      </c>
      <c r="B65" s="61" t="s">
        <v>1853</v>
      </c>
      <c r="C65" s="57" t="s">
        <v>627</v>
      </c>
      <c r="D65" s="53" t="s">
        <v>666</v>
      </c>
      <c r="E65" s="54" t="s">
        <v>667</v>
      </c>
      <c r="F65" s="188" t="s">
        <v>1482</v>
      </c>
      <c r="G65" s="53" t="s">
        <v>30</v>
      </c>
      <c r="H65" s="62">
        <v>3</v>
      </c>
      <c r="I65" s="55">
        <v>3</v>
      </c>
      <c r="J65" s="55">
        <v>3</v>
      </c>
      <c r="K65" s="54" t="s">
        <v>668</v>
      </c>
      <c r="L65" s="305" t="s">
        <v>1124</v>
      </c>
      <c r="M65" s="54"/>
      <c r="N65" s="56"/>
      <c r="O65" s="56"/>
      <c r="P65" s="301" t="str">
        <f t="shared" si="3"/>
        <v>N/A</v>
      </c>
      <c r="Q65" s="53"/>
      <c r="R65" s="53" t="s">
        <v>1123</v>
      </c>
      <c r="S65" s="62">
        <v>1</v>
      </c>
      <c r="T65" s="175"/>
      <c r="U65" s="230" t="s">
        <v>1607</v>
      </c>
    </row>
    <row r="66" spans="1:21" ht="116.25" x14ac:dyDescent="0.45">
      <c r="A66" s="59">
        <f t="shared" si="2"/>
        <v>53</v>
      </c>
      <c r="B66" s="61" t="s">
        <v>669</v>
      </c>
      <c r="C66" s="57" t="s">
        <v>627</v>
      </c>
      <c r="D66" s="53" t="s">
        <v>670</v>
      </c>
      <c r="E66" s="54" t="s">
        <v>1333</v>
      </c>
      <c r="F66" s="188" t="s">
        <v>1332</v>
      </c>
      <c r="G66" s="53" t="s">
        <v>30</v>
      </c>
      <c r="H66" s="62">
        <v>1</v>
      </c>
      <c r="I66" s="55">
        <v>3</v>
      </c>
      <c r="J66" s="55">
        <v>3</v>
      </c>
      <c r="K66" s="54" t="s">
        <v>671</v>
      </c>
      <c r="L66" s="305" t="s">
        <v>1124</v>
      </c>
      <c r="M66" s="54"/>
      <c r="N66" s="56"/>
      <c r="O66" s="56"/>
      <c r="P66" s="301" t="str">
        <f t="shared" si="3"/>
        <v>N/A</v>
      </c>
      <c r="Q66" s="53"/>
      <c r="R66" s="53" t="s">
        <v>1123</v>
      </c>
      <c r="S66" s="62">
        <v>1</v>
      </c>
      <c r="T66" s="175"/>
      <c r="U66" s="230" t="s">
        <v>1607</v>
      </c>
    </row>
    <row r="67" spans="1:21" ht="69.75" x14ac:dyDescent="0.45">
      <c r="A67" s="59">
        <f t="shared" si="2"/>
        <v>54</v>
      </c>
      <c r="B67" s="61" t="s">
        <v>672</v>
      </c>
      <c r="C67" s="57" t="s">
        <v>627</v>
      </c>
      <c r="D67" s="53" t="s">
        <v>673</v>
      </c>
      <c r="E67" s="54" t="s">
        <v>674</v>
      </c>
      <c r="F67" s="188" t="s">
        <v>1332</v>
      </c>
      <c r="G67" s="53" t="s">
        <v>30</v>
      </c>
      <c r="H67" s="62">
        <v>1</v>
      </c>
      <c r="I67" s="55">
        <v>3</v>
      </c>
      <c r="J67" s="55">
        <v>3</v>
      </c>
      <c r="K67" s="54" t="s">
        <v>675</v>
      </c>
      <c r="L67" s="305" t="s">
        <v>1124</v>
      </c>
      <c r="M67" s="54"/>
      <c r="N67" s="56"/>
      <c r="O67" s="56"/>
      <c r="P67" s="301" t="str">
        <f t="shared" si="3"/>
        <v>N/A</v>
      </c>
      <c r="Q67" s="53"/>
      <c r="R67" s="53" t="s">
        <v>1123</v>
      </c>
      <c r="S67" s="62">
        <v>1</v>
      </c>
      <c r="T67" s="175"/>
      <c r="U67" s="230" t="s">
        <v>1607</v>
      </c>
    </row>
    <row r="68" spans="1:21" ht="58.15" x14ac:dyDescent="0.45">
      <c r="A68" s="59">
        <f t="shared" si="2"/>
        <v>55</v>
      </c>
      <c r="B68" s="61" t="s">
        <v>676</v>
      </c>
      <c r="C68" s="57" t="s">
        <v>627</v>
      </c>
      <c r="D68" s="53" t="s">
        <v>677</v>
      </c>
      <c r="E68" s="54" t="s">
        <v>678</v>
      </c>
      <c r="F68" s="188" t="s">
        <v>1332</v>
      </c>
      <c r="G68" s="53" t="s">
        <v>30</v>
      </c>
      <c r="H68" s="62">
        <v>2</v>
      </c>
      <c r="I68" s="55">
        <v>3</v>
      </c>
      <c r="J68" s="55">
        <v>3</v>
      </c>
      <c r="K68" s="54" t="s">
        <v>679</v>
      </c>
      <c r="L68" s="305" t="s">
        <v>1124</v>
      </c>
      <c r="M68" s="54"/>
      <c r="N68" s="56"/>
      <c r="O68" s="56"/>
      <c r="P68" s="301" t="str">
        <f t="shared" si="3"/>
        <v>N/A</v>
      </c>
      <c r="Q68" s="53"/>
      <c r="R68" s="53" t="s">
        <v>1123</v>
      </c>
      <c r="S68" s="62">
        <v>1</v>
      </c>
      <c r="T68" s="175"/>
      <c r="U68" s="230" t="s">
        <v>1607</v>
      </c>
    </row>
    <row r="69" spans="1:21" ht="58.15" x14ac:dyDescent="0.45">
      <c r="A69" s="59">
        <f t="shared" si="2"/>
        <v>56</v>
      </c>
      <c r="B69" s="61" t="s">
        <v>680</v>
      </c>
      <c r="C69" s="57" t="s">
        <v>627</v>
      </c>
      <c r="D69" s="53" t="s">
        <v>681</v>
      </c>
      <c r="E69" s="54" t="s">
        <v>682</v>
      </c>
      <c r="F69" s="188" t="s">
        <v>1332</v>
      </c>
      <c r="G69" s="53" t="s">
        <v>30</v>
      </c>
      <c r="H69" s="62">
        <v>3</v>
      </c>
      <c r="I69" s="55">
        <v>3</v>
      </c>
      <c r="J69" s="55">
        <v>3</v>
      </c>
      <c r="K69" s="54" t="s">
        <v>643</v>
      </c>
      <c r="L69" s="305" t="s">
        <v>1124</v>
      </c>
      <c r="M69" s="54"/>
      <c r="N69" s="56"/>
      <c r="O69" s="56"/>
      <c r="P69" s="301" t="str">
        <f t="shared" si="3"/>
        <v>N/A</v>
      </c>
      <c r="Q69" s="53"/>
      <c r="R69" s="53" t="s">
        <v>1123</v>
      </c>
      <c r="S69" s="62">
        <v>1</v>
      </c>
      <c r="T69" s="175"/>
      <c r="U69" s="230" t="s">
        <v>1607</v>
      </c>
    </row>
    <row r="70" spans="1:21" ht="58.15" x14ac:dyDescent="0.45">
      <c r="A70" s="59">
        <f t="shared" si="2"/>
        <v>57</v>
      </c>
      <c r="B70" s="61" t="s">
        <v>683</v>
      </c>
      <c r="C70" s="57" t="s">
        <v>627</v>
      </c>
      <c r="D70" s="53" t="s">
        <v>684</v>
      </c>
      <c r="E70" s="54" t="s">
        <v>685</v>
      </c>
      <c r="F70" s="188" t="s">
        <v>1483</v>
      </c>
      <c r="G70" s="53" t="s">
        <v>560</v>
      </c>
      <c r="H70" s="62">
        <v>1</v>
      </c>
      <c r="I70" s="55">
        <v>1</v>
      </c>
      <c r="J70" s="55">
        <v>1</v>
      </c>
      <c r="K70" s="237"/>
      <c r="L70" s="305"/>
      <c r="M70" s="54"/>
      <c r="N70" s="56"/>
      <c r="O70" s="56"/>
      <c r="P70" s="301" t="str">
        <f t="shared" si="3"/>
        <v>N/A</v>
      </c>
      <c r="Q70" s="53"/>
      <c r="R70" s="53" t="s">
        <v>1123</v>
      </c>
      <c r="S70" s="62">
        <v>1</v>
      </c>
      <c r="T70" s="175"/>
      <c r="U70" s="230" t="s">
        <v>1607</v>
      </c>
    </row>
    <row r="71" spans="1:21" ht="104.65" x14ac:dyDescent="0.45">
      <c r="A71" s="59">
        <f t="shared" si="2"/>
        <v>58</v>
      </c>
      <c r="B71" s="61" t="s">
        <v>686</v>
      </c>
      <c r="C71" s="57" t="s">
        <v>627</v>
      </c>
      <c r="D71" s="53" t="s">
        <v>687</v>
      </c>
      <c r="E71" s="54" t="s">
        <v>688</v>
      </c>
      <c r="F71" s="188" t="s">
        <v>1334</v>
      </c>
      <c r="G71" s="53" t="s">
        <v>560</v>
      </c>
      <c r="H71" s="62">
        <v>3</v>
      </c>
      <c r="I71" s="55">
        <v>3</v>
      </c>
      <c r="J71" s="55">
        <v>3</v>
      </c>
      <c r="K71" s="54" t="s">
        <v>1128</v>
      </c>
      <c r="L71" s="305" t="s">
        <v>1124</v>
      </c>
      <c r="M71" s="54"/>
      <c r="N71" s="56"/>
      <c r="O71" s="56"/>
      <c r="P71" s="301" t="str">
        <f t="shared" si="3"/>
        <v>N/A</v>
      </c>
      <c r="Q71" s="53"/>
      <c r="R71" s="53" t="s">
        <v>1123</v>
      </c>
      <c r="S71" s="62">
        <v>1</v>
      </c>
      <c r="T71" s="175"/>
      <c r="U71" s="230" t="s">
        <v>1607</v>
      </c>
    </row>
    <row r="72" spans="1:21" ht="46.5" x14ac:dyDescent="0.45">
      <c r="A72" s="59">
        <f t="shared" si="2"/>
        <v>59</v>
      </c>
      <c r="B72" s="61" t="s">
        <v>689</v>
      </c>
      <c r="C72" s="57" t="s">
        <v>627</v>
      </c>
      <c r="D72" s="53" t="s">
        <v>1874</v>
      </c>
      <c r="E72" s="54" t="s">
        <v>690</v>
      </c>
      <c r="F72" s="188" t="s">
        <v>1484</v>
      </c>
      <c r="G72" s="53" t="s">
        <v>30</v>
      </c>
      <c r="H72" s="62">
        <v>1</v>
      </c>
      <c r="I72" s="55">
        <v>3</v>
      </c>
      <c r="J72" s="55">
        <v>3</v>
      </c>
      <c r="K72" s="54" t="s">
        <v>691</v>
      </c>
      <c r="L72" s="305" t="s">
        <v>1124</v>
      </c>
      <c r="M72" s="54"/>
      <c r="N72" s="56"/>
      <c r="O72" s="56"/>
      <c r="P72" s="301" t="str">
        <f t="shared" si="3"/>
        <v>N/A</v>
      </c>
      <c r="Q72" s="53"/>
      <c r="R72" s="53" t="s">
        <v>1123</v>
      </c>
      <c r="S72" s="62">
        <v>1</v>
      </c>
      <c r="T72" s="175"/>
      <c r="U72" s="230" t="s">
        <v>1607</v>
      </c>
    </row>
    <row r="73" spans="1:21" ht="186" x14ac:dyDescent="0.45">
      <c r="A73" s="59">
        <f t="shared" si="2"/>
        <v>60</v>
      </c>
      <c r="B73" s="61" t="s">
        <v>692</v>
      </c>
      <c r="C73" s="57" t="s">
        <v>627</v>
      </c>
      <c r="D73" s="53" t="s">
        <v>693</v>
      </c>
      <c r="E73" s="54" t="s">
        <v>1885</v>
      </c>
      <c r="F73" s="188" t="s">
        <v>1485</v>
      </c>
      <c r="G73" s="53" t="s">
        <v>30</v>
      </c>
      <c r="H73" s="62">
        <v>2</v>
      </c>
      <c r="I73" s="55">
        <v>2</v>
      </c>
      <c r="J73" s="55">
        <v>2</v>
      </c>
      <c r="K73" s="54" t="s">
        <v>1130</v>
      </c>
      <c r="L73" s="307" t="s">
        <v>1368</v>
      </c>
      <c r="M73" s="54" t="s">
        <v>1129</v>
      </c>
      <c r="N73" s="56">
        <v>3</v>
      </c>
      <c r="O73" s="56">
        <v>1</v>
      </c>
      <c r="P73" s="301">
        <f t="shared" si="3"/>
        <v>3</v>
      </c>
      <c r="Q73" s="53"/>
      <c r="R73" s="53" t="s">
        <v>1123</v>
      </c>
      <c r="S73" s="62">
        <v>1</v>
      </c>
      <c r="T73" s="175"/>
      <c r="U73" s="230" t="s">
        <v>1607</v>
      </c>
    </row>
    <row r="74" spans="1:21" ht="116.25" x14ac:dyDescent="0.45">
      <c r="A74" s="59">
        <f t="shared" si="2"/>
        <v>61</v>
      </c>
      <c r="B74" s="61" t="s">
        <v>694</v>
      </c>
      <c r="C74" s="57" t="s">
        <v>627</v>
      </c>
      <c r="D74" s="53" t="s">
        <v>695</v>
      </c>
      <c r="E74" s="54" t="s">
        <v>696</v>
      </c>
      <c r="F74" s="188"/>
      <c r="G74" s="53" t="s">
        <v>30</v>
      </c>
      <c r="H74" s="62">
        <v>3</v>
      </c>
      <c r="I74" s="55">
        <v>3</v>
      </c>
      <c r="J74" s="55">
        <v>3</v>
      </c>
      <c r="K74" s="54" t="s">
        <v>1131</v>
      </c>
      <c r="L74" s="305" t="s">
        <v>1124</v>
      </c>
      <c r="M74" s="54"/>
      <c r="N74" s="56"/>
      <c r="O74" s="56"/>
      <c r="P74" s="301" t="str">
        <f t="shared" si="3"/>
        <v>N/A</v>
      </c>
      <c r="Q74" s="53"/>
      <c r="R74" s="53" t="s">
        <v>1123</v>
      </c>
      <c r="S74" s="62">
        <v>1</v>
      </c>
      <c r="T74" s="175"/>
      <c r="U74" s="230" t="s">
        <v>1607</v>
      </c>
    </row>
    <row r="75" spans="1:21" ht="58.15" x14ac:dyDescent="0.45">
      <c r="A75" s="59">
        <f t="shared" si="2"/>
        <v>62</v>
      </c>
      <c r="B75" s="61" t="s">
        <v>697</v>
      </c>
      <c r="C75" s="57" t="s">
        <v>627</v>
      </c>
      <c r="D75" s="53" t="s">
        <v>698</v>
      </c>
      <c r="E75" s="54" t="s">
        <v>699</v>
      </c>
      <c r="F75" s="188"/>
      <c r="G75" s="53" t="s">
        <v>30</v>
      </c>
      <c r="H75" s="62">
        <v>3</v>
      </c>
      <c r="I75" s="55">
        <v>2</v>
      </c>
      <c r="J75" s="55">
        <v>2</v>
      </c>
      <c r="K75" s="54" t="s">
        <v>2001</v>
      </c>
      <c r="L75" s="307" t="s">
        <v>1368</v>
      </c>
      <c r="M75" s="54" t="s">
        <v>2002</v>
      </c>
      <c r="N75" s="56">
        <v>2</v>
      </c>
      <c r="O75" s="56">
        <v>3</v>
      </c>
      <c r="P75" s="301">
        <f t="shared" si="3"/>
        <v>6</v>
      </c>
      <c r="Q75" s="53"/>
      <c r="R75" s="53" t="s">
        <v>1123</v>
      </c>
      <c r="S75" s="62">
        <v>1</v>
      </c>
      <c r="T75" s="175"/>
      <c r="U75" s="230" t="s">
        <v>1607</v>
      </c>
    </row>
    <row r="76" spans="1:21" ht="81.400000000000006" x14ac:dyDescent="0.45">
      <c r="A76" s="59">
        <f t="shared" si="2"/>
        <v>63</v>
      </c>
      <c r="B76" s="61" t="s">
        <v>700</v>
      </c>
      <c r="C76" s="57" t="s">
        <v>627</v>
      </c>
      <c r="D76" s="53" t="s">
        <v>701</v>
      </c>
      <c r="E76" s="54" t="s">
        <v>702</v>
      </c>
      <c r="F76" s="188"/>
      <c r="G76" s="53" t="s">
        <v>30</v>
      </c>
      <c r="H76" s="62">
        <v>3</v>
      </c>
      <c r="I76" s="55">
        <v>1</v>
      </c>
      <c r="J76" s="55">
        <v>2</v>
      </c>
      <c r="K76" s="54" t="s">
        <v>703</v>
      </c>
      <c r="L76" s="307" t="s">
        <v>1368</v>
      </c>
      <c r="M76" s="54" t="s">
        <v>1852</v>
      </c>
      <c r="N76" s="56">
        <v>2</v>
      </c>
      <c r="O76" s="56">
        <v>1</v>
      </c>
      <c r="P76" s="301">
        <f t="shared" si="3"/>
        <v>2</v>
      </c>
      <c r="Q76" s="53"/>
      <c r="R76" s="53"/>
      <c r="S76" s="62">
        <v>1</v>
      </c>
      <c r="T76" s="175"/>
      <c r="U76" s="230" t="s">
        <v>1607</v>
      </c>
    </row>
    <row r="77" spans="1:21" ht="81.400000000000006" x14ac:dyDescent="0.45">
      <c r="A77" s="59">
        <f t="shared" si="2"/>
        <v>64</v>
      </c>
      <c r="B77" s="61" t="s">
        <v>1884</v>
      </c>
      <c r="C77" s="57" t="s">
        <v>627</v>
      </c>
      <c r="D77" s="53" t="s">
        <v>1883</v>
      </c>
      <c r="E77" s="54" t="s">
        <v>1886</v>
      </c>
      <c r="F77" s="188"/>
      <c r="G77" s="53" t="s">
        <v>28</v>
      </c>
      <c r="H77" s="62">
        <v>3</v>
      </c>
      <c r="I77" s="55">
        <v>1</v>
      </c>
      <c r="J77" s="55">
        <v>1</v>
      </c>
      <c r="K77" s="54"/>
      <c r="L77" s="307"/>
      <c r="M77" s="54"/>
      <c r="N77" s="56"/>
      <c r="O77" s="56"/>
      <c r="P77" s="301" t="str">
        <f t="shared" si="3"/>
        <v>N/A</v>
      </c>
      <c r="Q77" s="53"/>
      <c r="R77" s="53"/>
      <c r="S77" s="62">
        <v>0</v>
      </c>
      <c r="T77" s="175"/>
      <c r="U77" s="230" t="s">
        <v>1607</v>
      </c>
    </row>
    <row r="78" spans="1:21" ht="127.9" x14ac:dyDescent="0.45">
      <c r="A78" s="59">
        <f t="shared" ref="A78:A109" si="4">ROW(A78)-ROW($A$13)</f>
        <v>65</v>
      </c>
      <c r="B78" s="61" t="s">
        <v>704</v>
      </c>
      <c r="C78" s="57" t="s">
        <v>627</v>
      </c>
      <c r="D78" s="53" t="s">
        <v>1876</v>
      </c>
      <c r="E78" s="54" t="s">
        <v>1878</v>
      </c>
      <c r="F78" s="188" t="s">
        <v>1335</v>
      </c>
      <c r="G78" s="53" t="s">
        <v>30</v>
      </c>
      <c r="H78" s="62">
        <v>1</v>
      </c>
      <c r="I78" s="55">
        <v>2</v>
      </c>
      <c r="J78" s="55">
        <v>2</v>
      </c>
      <c r="K78" s="54" t="s">
        <v>1133</v>
      </c>
      <c r="L78" s="307" t="s">
        <v>1368</v>
      </c>
      <c r="M78" s="54" t="s">
        <v>1134</v>
      </c>
      <c r="N78" s="56">
        <v>1</v>
      </c>
      <c r="O78" s="56">
        <v>1</v>
      </c>
      <c r="P78" s="301">
        <f t="shared" ref="P78:P109" si="5">IF(OR(I78=3,ISBLANK(M78)),"N/A",IF(N78*O78=0,"?",N78*O78))</f>
        <v>1</v>
      </c>
      <c r="Q78" s="53"/>
      <c r="R78" s="53"/>
      <c r="S78" s="62">
        <v>0</v>
      </c>
      <c r="T78" s="175"/>
      <c r="U78" s="230" t="s">
        <v>1607</v>
      </c>
    </row>
    <row r="79" spans="1:21" ht="23.25" x14ac:dyDescent="0.45">
      <c r="A79" s="59">
        <f t="shared" si="4"/>
        <v>66</v>
      </c>
      <c r="B79" s="61" t="s">
        <v>1877</v>
      </c>
      <c r="C79" s="57" t="s">
        <v>627</v>
      </c>
      <c r="D79" s="53" t="s">
        <v>705</v>
      </c>
      <c r="E79" s="54" t="s">
        <v>1875</v>
      </c>
      <c r="F79" s="188"/>
      <c r="G79" s="53" t="s">
        <v>30</v>
      </c>
      <c r="H79" s="62">
        <v>2</v>
      </c>
      <c r="I79" s="55">
        <v>3</v>
      </c>
      <c r="J79" s="55">
        <v>3</v>
      </c>
      <c r="K79" s="54" t="s">
        <v>706</v>
      </c>
      <c r="L79" s="305" t="s">
        <v>1124</v>
      </c>
      <c r="M79" s="54"/>
      <c r="N79" s="56"/>
      <c r="O79" s="56"/>
      <c r="P79" s="301" t="str">
        <f t="shared" si="5"/>
        <v>N/A</v>
      </c>
      <c r="Q79" s="53"/>
      <c r="R79" s="53" t="s">
        <v>1123</v>
      </c>
      <c r="S79" s="62">
        <v>1</v>
      </c>
      <c r="T79" s="175"/>
      <c r="U79" s="230" t="s">
        <v>1607</v>
      </c>
    </row>
    <row r="80" spans="1:21" ht="93" x14ac:dyDescent="0.45">
      <c r="A80" s="59">
        <f t="shared" si="4"/>
        <v>67</v>
      </c>
      <c r="B80" s="61" t="s">
        <v>707</v>
      </c>
      <c r="C80" s="57" t="s">
        <v>627</v>
      </c>
      <c r="D80" s="53" t="s">
        <v>1339</v>
      </c>
      <c r="E80" s="54" t="s">
        <v>1341</v>
      </c>
      <c r="F80" s="188" t="s">
        <v>1486</v>
      </c>
      <c r="G80" s="53" t="s">
        <v>30</v>
      </c>
      <c r="H80" s="62">
        <v>1</v>
      </c>
      <c r="I80" s="55">
        <v>3</v>
      </c>
      <c r="J80" s="55">
        <v>3</v>
      </c>
      <c r="K80" s="54" t="s">
        <v>709</v>
      </c>
      <c r="L80" s="305" t="s">
        <v>1124</v>
      </c>
      <c r="M80" s="54"/>
      <c r="N80" s="56"/>
      <c r="O80" s="56"/>
      <c r="P80" s="301" t="str">
        <f t="shared" si="5"/>
        <v>N/A</v>
      </c>
      <c r="Q80" s="53"/>
      <c r="R80" s="53" t="s">
        <v>1123</v>
      </c>
      <c r="S80" s="62">
        <v>1</v>
      </c>
      <c r="T80" s="175"/>
      <c r="U80" s="230" t="s">
        <v>1607</v>
      </c>
    </row>
    <row r="81" spans="1:21" ht="58.15" x14ac:dyDescent="0.45">
      <c r="A81" s="59">
        <f t="shared" si="4"/>
        <v>68</v>
      </c>
      <c r="B81" s="61" t="s">
        <v>708</v>
      </c>
      <c r="C81" s="57" t="s">
        <v>627</v>
      </c>
      <c r="D81" s="53" t="s">
        <v>1337</v>
      </c>
      <c r="E81" s="54" t="s">
        <v>1340</v>
      </c>
      <c r="F81" s="188" t="s">
        <v>1336</v>
      </c>
      <c r="G81" s="53" t="s">
        <v>30</v>
      </c>
      <c r="H81" s="62">
        <v>3</v>
      </c>
      <c r="I81" s="55">
        <v>3</v>
      </c>
      <c r="J81" s="55">
        <v>3</v>
      </c>
      <c r="K81" s="54" t="s">
        <v>643</v>
      </c>
      <c r="L81" s="305" t="s">
        <v>1124</v>
      </c>
      <c r="M81" s="54"/>
      <c r="N81" s="56"/>
      <c r="O81" s="56"/>
      <c r="P81" s="301" t="str">
        <f t="shared" si="5"/>
        <v>N/A</v>
      </c>
      <c r="Q81" s="53"/>
      <c r="R81" s="53" t="s">
        <v>1123</v>
      </c>
      <c r="S81" s="62">
        <v>1</v>
      </c>
      <c r="T81" s="175"/>
      <c r="U81" s="230" t="s">
        <v>1607</v>
      </c>
    </row>
    <row r="82" spans="1:21" ht="127.9" x14ac:dyDescent="0.45">
      <c r="A82" s="59">
        <f t="shared" si="4"/>
        <v>69</v>
      </c>
      <c r="B82" s="61" t="s">
        <v>710</v>
      </c>
      <c r="C82" s="57" t="s">
        <v>627</v>
      </c>
      <c r="D82" s="53" t="s">
        <v>1338</v>
      </c>
      <c r="E82" s="54" t="s">
        <v>1342</v>
      </c>
      <c r="F82" s="188" t="s">
        <v>1320</v>
      </c>
      <c r="G82" s="53" t="s">
        <v>30</v>
      </c>
      <c r="H82" s="62">
        <v>1</v>
      </c>
      <c r="I82" s="55">
        <v>2</v>
      </c>
      <c r="J82" s="55">
        <v>2</v>
      </c>
      <c r="K82" s="54" t="s">
        <v>1371</v>
      </c>
      <c r="L82" s="307" t="s">
        <v>1368</v>
      </c>
      <c r="M82" s="54" t="s">
        <v>1372</v>
      </c>
      <c r="N82" s="56">
        <v>1</v>
      </c>
      <c r="O82" s="56">
        <v>4</v>
      </c>
      <c r="P82" s="301">
        <f t="shared" si="5"/>
        <v>4</v>
      </c>
      <c r="Q82" s="53"/>
      <c r="R82" s="53" t="s">
        <v>1941</v>
      </c>
      <c r="S82" s="62">
        <v>1</v>
      </c>
      <c r="T82" s="175"/>
      <c r="U82" s="230" t="s">
        <v>1607</v>
      </c>
    </row>
    <row r="83" spans="1:21" ht="81.400000000000006" x14ac:dyDescent="0.45">
      <c r="A83" s="59">
        <f t="shared" si="4"/>
        <v>70</v>
      </c>
      <c r="B83" s="61" t="s">
        <v>711</v>
      </c>
      <c r="C83" s="57" t="s">
        <v>627</v>
      </c>
      <c r="D83" s="53" t="s">
        <v>712</v>
      </c>
      <c r="E83" s="54" t="s">
        <v>1241</v>
      </c>
      <c r="F83" s="188"/>
      <c r="G83" s="53" t="s">
        <v>28</v>
      </c>
      <c r="H83" s="62">
        <v>3</v>
      </c>
      <c r="I83" s="55">
        <v>1</v>
      </c>
      <c r="J83" s="55">
        <v>1</v>
      </c>
      <c r="K83" s="54" t="s">
        <v>1850</v>
      </c>
      <c r="L83" s="307" t="s">
        <v>1368</v>
      </c>
      <c r="M83" s="54" t="s">
        <v>1110</v>
      </c>
      <c r="N83" s="56"/>
      <c r="O83" s="56"/>
      <c r="P83" s="301" t="str">
        <f t="shared" si="5"/>
        <v>?</v>
      </c>
      <c r="Q83" s="53"/>
      <c r="R83" s="53" t="s">
        <v>1123</v>
      </c>
      <c r="S83" s="62">
        <v>1</v>
      </c>
      <c r="T83" s="175"/>
      <c r="U83" s="230" t="s">
        <v>1607</v>
      </c>
    </row>
    <row r="84" spans="1:21" ht="46.5" x14ac:dyDescent="0.45">
      <c r="A84" s="59">
        <f t="shared" si="4"/>
        <v>71</v>
      </c>
      <c r="B84" s="61" t="s">
        <v>713</v>
      </c>
      <c r="C84" s="57" t="s">
        <v>627</v>
      </c>
      <c r="D84" s="53" t="s">
        <v>714</v>
      </c>
      <c r="E84" s="54" t="s">
        <v>715</v>
      </c>
      <c r="F84" s="188"/>
      <c r="G84" s="53" t="s">
        <v>28</v>
      </c>
      <c r="H84" s="62">
        <v>4</v>
      </c>
      <c r="I84" s="55">
        <v>1</v>
      </c>
      <c r="J84" s="55">
        <v>1</v>
      </c>
      <c r="K84" s="54" t="s">
        <v>1851</v>
      </c>
      <c r="L84" s="307" t="s">
        <v>1368</v>
      </c>
      <c r="M84" s="54" t="s">
        <v>1110</v>
      </c>
      <c r="N84" s="56"/>
      <c r="O84" s="56"/>
      <c r="P84" s="301" t="str">
        <f t="shared" si="5"/>
        <v>?</v>
      </c>
      <c r="Q84" s="53"/>
      <c r="R84" s="53" t="s">
        <v>1123</v>
      </c>
      <c r="S84" s="62">
        <v>1</v>
      </c>
      <c r="T84" s="175"/>
      <c r="U84" s="230" t="s">
        <v>1607</v>
      </c>
    </row>
    <row r="85" spans="1:21" ht="34.9" x14ac:dyDescent="0.45">
      <c r="A85" s="59">
        <f t="shared" si="4"/>
        <v>72</v>
      </c>
      <c r="B85" s="61" t="s">
        <v>716</v>
      </c>
      <c r="C85" s="57" t="s">
        <v>627</v>
      </c>
      <c r="D85" s="53" t="s">
        <v>717</v>
      </c>
      <c r="E85" s="54" t="s">
        <v>718</v>
      </c>
      <c r="F85" s="188"/>
      <c r="G85" s="53" t="s">
        <v>30</v>
      </c>
      <c r="H85" s="62">
        <v>3</v>
      </c>
      <c r="I85" s="55">
        <v>1</v>
      </c>
      <c r="J85" s="55">
        <v>1</v>
      </c>
      <c r="K85" s="237" t="s">
        <v>1369</v>
      </c>
      <c r="L85" s="305"/>
      <c r="M85" s="54"/>
      <c r="N85" s="56"/>
      <c r="O85" s="56"/>
      <c r="P85" s="301" t="str">
        <f t="shared" si="5"/>
        <v>N/A</v>
      </c>
      <c r="Q85" s="53"/>
      <c r="R85" s="53" t="s">
        <v>1123</v>
      </c>
      <c r="S85" s="62">
        <v>1</v>
      </c>
      <c r="T85" s="175"/>
      <c r="U85" s="230" t="s">
        <v>1607</v>
      </c>
    </row>
    <row r="86" spans="1:21" ht="34.9" x14ac:dyDescent="0.45">
      <c r="A86" s="59">
        <f t="shared" si="4"/>
        <v>73</v>
      </c>
      <c r="B86" s="61" t="s">
        <v>1242</v>
      </c>
      <c r="C86" s="57" t="s">
        <v>627</v>
      </c>
      <c r="D86" s="53" t="s">
        <v>1243</v>
      </c>
      <c r="E86" s="54" t="s">
        <v>1244</v>
      </c>
      <c r="F86" s="188"/>
      <c r="G86" s="53" t="s">
        <v>30</v>
      </c>
      <c r="H86" s="62">
        <v>4</v>
      </c>
      <c r="I86" s="55">
        <v>3</v>
      </c>
      <c r="J86" s="55">
        <v>3</v>
      </c>
      <c r="K86" s="54" t="s">
        <v>1370</v>
      </c>
      <c r="L86" s="305" t="s">
        <v>1124</v>
      </c>
      <c r="M86" s="54"/>
      <c r="N86" s="56"/>
      <c r="O86" s="56"/>
      <c r="P86" s="301" t="str">
        <f t="shared" si="5"/>
        <v>N/A</v>
      </c>
      <c r="Q86" s="53"/>
      <c r="R86" s="53"/>
      <c r="S86" s="62">
        <v>1</v>
      </c>
      <c r="T86" s="175"/>
      <c r="U86" s="230" t="s">
        <v>1607</v>
      </c>
    </row>
    <row r="87" spans="1:21" ht="104.65" x14ac:dyDescent="0.45">
      <c r="A87" s="59">
        <f t="shared" si="4"/>
        <v>74</v>
      </c>
      <c r="B87" s="61" t="s">
        <v>719</v>
      </c>
      <c r="C87" s="57" t="s">
        <v>627</v>
      </c>
      <c r="D87" s="53" t="s">
        <v>720</v>
      </c>
      <c r="E87" s="54" t="s">
        <v>1193</v>
      </c>
      <c r="F87" s="188"/>
      <c r="G87" s="53" t="s">
        <v>30</v>
      </c>
      <c r="H87" s="62">
        <v>3</v>
      </c>
      <c r="I87" s="55">
        <v>2</v>
      </c>
      <c r="J87" s="55">
        <v>2</v>
      </c>
      <c r="K87" s="54" t="s">
        <v>1135</v>
      </c>
      <c r="L87" s="307" t="s">
        <v>1368</v>
      </c>
      <c r="M87" s="54" t="s">
        <v>1136</v>
      </c>
      <c r="N87" s="56">
        <v>1</v>
      </c>
      <c r="O87" s="56">
        <v>1</v>
      </c>
      <c r="P87" s="301">
        <f t="shared" si="5"/>
        <v>1</v>
      </c>
      <c r="Q87" s="53"/>
      <c r="R87" s="53" t="s">
        <v>1123</v>
      </c>
      <c r="S87" s="62">
        <v>1</v>
      </c>
      <c r="T87" s="175"/>
      <c r="U87" s="230" t="s">
        <v>1607</v>
      </c>
    </row>
    <row r="88" spans="1:21" ht="58.15" x14ac:dyDescent="0.45">
      <c r="A88" s="59">
        <f t="shared" si="4"/>
        <v>75</v>
      </c>
      <c r="B88" s="61" t="s">
        <v>721</v>
      </c>
      <c r="C88" s="57" t="s">
        <v>627</v>
      </c>
      <c r="D88" s="53" t="s">
        <v>722</v>
      </c>
      <c r="E88" s="54" t="s">
        <v>723</v>
      </c>
      <c r="F88" s="188"/>
      <c r="G88" s="53" t="s">
        <v>30</v>
      </c>
      <c r="H88" s="62">
        <v>4</v>
      </c>
      <c r="I88" s="55">
        <v>1</v>
      </c>
      <c r="J88" s="55">
        <v>2</v>
      </c>
      <c r="K88" s="54" t="s">
        <v>1137</v>
      </c>
      <c r="L88" s="307" t="s">
        <v>1368</v>
      </c>
      <c r="M88" s="54" t="s">
        <v>1138</v>
      </c>
      <c r="N88" s="56">
        <v>2</v>
      </c>
      <c r="O88" s="56">
        <v>1</v>
      </c>
      <c r="P88" s="301">
        <f t="shared" si="5"/>
        <v>2</v>
      </c>
      <c r="Q88" s="53"/>
      <c r="R88" s="53"/>
      <c r="S88" s="62">
        <v>0</v>
      </c>
      <c r="T88" s="175"/>
      <c r="U88" s="230" t="s">
        <v>1607</v>
      </c>
    </row>
    <row r="89" spans="1:21" ht="139.5" x14ac:dyDescent="0.45">
      <c r="A89" s="59">
        <f t="shared" si="4"/>
        <v>76</v>
      </c>
      <c r="B89" s="61" t="s">
        <v>724</v>
      </c>
      <c r="C89" s="57" t="s">
        <v>627</v>
      </c>
      <c r="D89" s="53" t="s">
        <v>725</v>
      </c>
      <c r="E89" s="54" t="s">
        <v>1192</v>
      </c>
      <c r="F89" s="188"/>
      <c r="G89" s="53" t="s">
        <v>30</v>
      </c>
      <c r="H89" s="62">
        <v>3</v>
      </c>
      <c r="I89" s="55">
        <v>2</v>
      </c>
      <c r="J89" s="55">
        <v>2</v>
      </c>
      <c r="K89" s="54" t="s">
        <v>1139</v>
      </c>
      <c r="L89" s="307" t="s">
        <v>1368</v>
      </c>
      <c r="M89" s="54" t="s">
        <v>1141</v>
      </c>
      <c r="N89" s="56">
        <v>1</v>
      </c>
      <c r="O89" s="56">
        <v>1</v>
      </c>
      <c r="P89" s="301">
        <f t="shared" si="5"/>
        <v>1</v>
      </c>
      <c r="Q89" s="53"/>
      <c r="R89" s="53" t="s">
        <v>1123</v>
      </c>
      <c r="S89" s="62">
        <v>1</v>
      </c>
      <c r="T89" s="175"/>
      <c r="U89" s="230" t="s">
        <v>1607</v>
      </c>
    </row>
    <row r="90" spans="1:21" ht="58.15" x14ac:dyDescent="0.45">
      <c r="A90" s="59">
        <f t="shared" si="4"/>
        <v>77</v>
      </c>
      <c r="B90" s="61" t="s">
        <v>726</v>
      </c>
      <c r="C90" s="57" t="s">
        <v>627</v>
      </c>
      <c r="D90" s="53" t="s">
        <v>727</v>
      </c>
      <c r="E90" s="54" t="s">
        <v>728</v>
      </c>
      <c r="F90" s="188"/>
      <c r="G90" s="53" t="s">
        <v>30</v>
      </c>
      <c r="H90" s="62">
        <v>3</v>
      </c>
      <c r="I90" s="55">
        <v>2</v>
      </c>
      <c r="J90" s="55">
        <v>2</v>
      </c>
      <c r="K90" s="54" t="s">
        <v>1142</v>
      </c>
      <c r="L90" s="307" t="s">
        <v>1368</v>
      </c>
      <c r="M90" s="54" t="s">
        <v>1132</v>
      </c>
      <c r="N90" s="56">
        <v>2</v>
      </c>
      <c r="O90" s="56">
        <v>1</v>
      </c>
      <c r="P90" s="301">
        <f t="shared" si="5"/>
        <v>2</v>
      </c>
      <c r="Q90" s="53"/>
      <c r="R90" s="53"/>
      <c r="S90" s="62">
        <v>0</v>
      </c>
      <c r="T90" s="175"/>
      <c r="U90" s="230" t="s">
        <v>1607</v>
      </c>
    </row>
    <row r="91" spans="1:21" ht="46.5" x14ac:dyDescent="0.45">
      <c r="A91" s="59">
        <f t="shared" si="4"/>
        <v>78</v>
      </c>
      <c r="B91" s="61" t="s">
        <v>729</v>
      </c>
      <c r="C91" s="57" t="s">
        <v>730</v>
      </c>
      <c r="D91" s="53" t="s">
        <v>1866</v>
      </c>
      <c r="E91" s="54" t="s">
        <v>1867</v>
      </c>
      <c r="F91" s="188" t="s">
        <v>1487</v>
      </c>
      <c r="G91" s="53" t="s">
        <v>560</v>
      </c>
      <c r="H91" s="62">
        <v>1</v>
      </c>
      <c r="I91" s="55">
        <v>1</v>
      </c>
      <c r="J91" s="55">
        <v>1</v>
      </c>
      <c r="K91" s="54"/>
      <c r="L91" s="306"/>
      <c r="M91" s="54"/>
      <c r="N91" s="56"/>
      <c r="O91" s="56"/>
      <c r="P91" s="301" t="str">
        <f t="shared" si="5"/>
        <v>N/A</v>
      </c>
      <c r="Q91" s="53"/>
      <c r="R91" s="53"/>
      <c r="S91" s="62">
        <v>0</v>
      </c>
      <c r="T91" s="175"/>
      <c r="U91" s="230" t="s">
        <v>1607</v>
      </c>
    </row>
    <row r="92" spans="1:21" ht="116.25" x14ac:dyDescent="0.45">
      <c r="A92" s="59">
        <f t="shared" si="4"/>
        <v>79</v>
      </c>
      <c r="B92" s="61" t="s">
        <v>732</v>
      </c>
      <c r="C92" s="57" t="s">
        <v>730</v>
      </c>
      <c r="D92" s="53" t="s">
        <v>1865</v>
      </c>
      <c r="E92" s="54" t="s">
        <v>1868</v>
      </c>
      <c r="F92" s="188" t="s">
        <v>1345</v>
      </c>
      <c r="G92" s="53" t="s">
        <v>560</v>
      </c>
      <c r="H92" s="62">
        <v>1</v>
      </c>
      <c r="I92" s="55">
        <v>1</v>
      </c>
      <c r="J92" s="55">
        <v>1</v>
      </c>
      <c r="K92" s="54"/>
      <c r="L92" s="306"/>
      <c r="M92" s="54"/>
      <c r="N92" s="56"/>
      <c r="O92" s="56"/>
      <c r="P92" s="301" t="str">
        <f t="shared" si="5"/>
        <v>N/A</v>
      </c>
      <c r="Q92" s="53"/>
      <c r="R92" s="53"/>
      <c r="S92" s="62">
        <v>0</v>
      </c>
      <c r="T92" s="175"/>
      <c r="U92" s="230" t="s">
        <v>1607</v>
      </c>
    </row>
    <row r="93" spans="1:21" ht="69.75" x14ac:dyDescent="0.45">
      <c r="A93" s="59">
        <f t="shared" si="4"/>
        <v>80</v>
      </c>
      <c r="B93" s="61" t="s">
        <v>733</v>
      </c>
      <c r="C93" s="57" t="s">
        <v>730</v>
      </c>
      <c r="D93" s="53" t="s">
        <v>1872</v>
      </c>
      <c r="E93" s="54" t="s">
        <v>1864</v>
      </c>
      <c r="F93" s="188" t="s">
        <v>1346</v>
      </c>
      <c r="G93" s="53" t="s">
        <v>560</v>
      </c>
      <c r="H93" s="62">
        <v>3</v>
      </c>
      <c r="I93" s="55">
        <v>1</v>
      </c>
      <c r="J93" s="55">
        <v>1</v>
      </c>
      <c r="K93" s="54"/>
      <c r="L93" s="305"/>
      <c r="M93" s="54"/>
      <c r="N93" s="56"/>
      <c r="O93" s="56"/>
      <c r="P93" s="301" t="str">
        <f t="shared" si="5"/>
        <v>N/A</v>
      </c>
      <c r="Q93" s="53"/>
      <c r="R93" s="53"/>
      <c r="S93" s="62">
        <v>0</v>
      </c>
      <c r="T93" s="175"/>
      <c r="U93" s="230" t="s">
        <v>1607</v>
      </c>
    </row>
    <row r="94" spans="1:21" ht="69.75" x14ac:dyDescent="0.45">
      <c r="A94" s="59">
        <f t="shared" si="4"/>
        <v>81</v>
      </c>
      <c r="B94" s="61" t="s">
        <v>734</v>
      </c>
      <c r="C94" s="57" t="s">
        <v>730</v>
      </c>
      <c r="D94" s="53" t="s">
        <v>735</v>
      </c>
      <c r="E94" s="54" t="s">
        <v>1954</v>
      </c>
      <c r="F94" s="188" t="s">
        <v>1470</v>
      </c>
      <c r="G94" s="53" t="s">
        <v>560</v>
      </c>
      <c r="H94" s="62">
        <v>2</v>
      </c>
      <c r="I94" s="55">
        <v>1</v>
      </c>
      <c r="J94" s="55">
        <v>1</v>
      </c>
      <c r="K94" s="54"/>
      <c r="L94" s="305"/>
      <c r="M94" s="54"/>
      <c r="N94" s="56"/>
      <c r="O94" s="56"/>
      <c r="P94" s="301" t="str">
        <f t="shared" si="5"/>
        <v>N/A</v>
      </c>
      <c r="Q94" s="53"/>
      <c r="R94" s="53"/>
      <c r="S94" s="62">
        <v>0</v>
      </c>
      <c r="T94" s="175"/>
      <c r="U94" s="230" t="s">
        <v>1607</v>
      </c>
    </row>
    <row r="95" spans="1:21" ht="34.9" x14ac:dyDescent="0.45">
      <c r="A95" s="59">
        <f t="shared" si="4"/>
        <v>82</v>
      </c>
      <c r="B95" s="61" t="s">
        <v>736</v>
      </c>
      <c r="C95" s="57" t="s">
        <v>730</v>
      </c>
      <c r="D95" s="53" t="s">
        <v>737</v>
      </c>
      <c r="E95" s="54" t="s">
        <v>1343</v>
      </c>
      <c r="F95" s="188" t="s">
        <v>1336</v>
      </c>
      <c r="G95" s="53" t="s">
        <v>560</v>
      </c>
      <c r="H95" s="62">
        <v>1</v>
      </c>
      <c r="I95" s="55">
        <v>1</v>
      </c>
      <c r="J95" s="55">
        <v>1</v>
      </c>
      <c r="K95" s="54"/>
      <c r="L95" s="305"/>
      <c r="M95" s="54"/>
      <c r="N95" s="56"/>
      <c r="O95" s="56"/>
      <c r="P95" s="301" t="str">
        <f t="shared" si="5"/>
        <v>N/A</v>
      </c>
      <c r="Q95" s="53"/>
      <c r="R95" s="53"/>
      <c r="S95" s="62">
        <v>0</v>
      </c>
      <c r="T95" s="175"/>
      <c r="U95" s="230" t="s">
        <v>1607</v>
      </c>
    </row>
    <row r="96" spans="1:21" ht="23.25" x14ac:dyDescent="0.45">
      <c r="A96" s="59">
        <f t="shared" si="4"/>
        <v>83</v>
      </c>
      <c r="B96" s="61" t="s">
        <v>738</v>
      </c>
      <c r="C96" s="57" t="s">
        <v>730</v>
      </c>
      <c r="D96" s="53" t="s">
        <v>739</v>
      </c>
      <c r="E96" s="54" t="s">
        <v>740</v>
      </c>
      <c r="F96" s="188" t="s">
        <v>1336</v>
      </c>
      <c r="G96" s="53" t="s">
        <v>560</v>
      </c>
      <c r="H96" s="62">
        <v>2</v>
      </c>
      <c r="I96" s="55">
        <v>1</v>
      </c>
      <c r="J96" s="55">
        <v>1</v>
      </c>
      <c r="K96" s="54"/>
      <c r="L96" s="305"/>
      <c r="M96" s="54"/>
      <c r="N96" s="56"/>
      <c r="O96" s="56"/>
      <c r="P96" s="301" t="str">
        <f t="shared" si="5"/>
        <v>N/A</v>
      </c>
      <c r="Q96" s="53"/>
      <c r="R96" s="53"/>
      <c r="S96" s="62">
        <v>0</v>
      </c>
      <c r="T96" s="175"/>
      <c r="U96" s="230" t="s">
        <v>1607</v>
      </c>
    </row>
    <row r="97" spans="1:21" ht="23.25" x14ac:dyDescent="0.45">
      <c r="A97" s="59">
        <f t="shared" si="4"/>
        <v>84</v>
      </c>
      <c r="B97" s="61" t="s">
        <v>741</v>
      </c>
      <c r="C97" s="57" t="s">
        <v>730</v>
      </c>
      <c r="D97" s="53" t="s">
        <v>742</v>
      </c>
      <c r="E97" s="54" t="s">
        <v>1859</v>
      </c>
      <c r="F97" s="188" t="s">
        <v>1336</v>
      </c>
      <c r="G97" s="53" t="s">
        <v>560</v>
      </c>
      <c r="H97" s="62">
        <v>2</v>
      </c>
      <c r="I97" s="55">
        <v>1</v>
      </c>
      <c r="J97" s="55">
        <v>1</v>
      </c>
      <c r="K97" s="54"/>
      <c r="L97" s="305"/>
      <c r="M97" s="54"/>
      <c r="N97" s="56"/>
      <c r="O97" s="56"/>
      <c r="P97" s="301" t="str">
        <f t="shared" si="5"/>
        <v>N/A</v>
      </c>
      <c r="Q97" s="53"/>
      <c r="R97" s="53"/>
      <c r="S97" s="62">
        <v>0</v>
      </c>
      <c r="T97" s="175"/>
      <c r="U97" s="230" t="s">
        <v>1607</v>
      </c>
    </row>
    <row r="98" spans="1:21" ht="58.15" x14ac:dyDescent="0.45">
      <c r="A98" s="59">
        <f t="shared" si="4"/>
        <v>85</v>
      </c>
      <c r="B98" s="61" t="s">
        <v>743</v>
      </c>
      <c r="C98" s="57" t="s">
        <v>730</v>
      </c>
      <c r="D98" s="53" t="s">
        <v>744</v>
      </c>
      <c r="E98" s="54" t="s">
        <v>1869</v>
      </c>
      <c r="F98" s="188" t="s">
        <v>1344</v>
      </c>
      <c r="G98" s="53" t="s">
        <v>560</v>
      </c>
      <c r="H98" s="62">
        <v>3</v>
      </c>
      <c r="I98" s="55">
        <v>1</v>
      </c>
      <c r="J98" s="55">
        <v>1</v>
      </c>
      <c r="K98" s="54"/>
      <c r="L98" s="305"/>
      <c r="M98" s="54"/>
      <c r="N98" s="56"/>
      <c r="O98" s="56"/>
      <c r="P98" s="301" t="str">
        <f t="shared" si="5"/>
        <v>N/A</v>
      </c>
      <c r="Q98" s="53"/>
      <c r="R98" s="53"/>
      <c r="S98" s="62">
        <v>0</v>
      </c>
      <c r="T98" s="175"/>
      <c r="U98" s="230" t="s">
        <v>1607</v>
      </c>
    </row>
    <row r="99" spans="1:21" ht="93" x14ac:dyDescent="0.45">
      <c r="A99" s="59">
        <f t="shared" si="4"/>
        <v>86</v>
      </c>
      <c r="B99" s="61" t="s">
        <v>745</v>
      </c>
      <c r="C99" s="57" t="s">
        <v>730</v>
      </c>
      <c r="D99" s="53" t="s">
        <v>746</v>
      </c>
      <c r="E99" s="54" t="s">
        <v>1858</v>
      </c>
      <c r="F99" s="188" t="s">
        <v>1488</v>
      </c>
      <c r="G99" s="53" t="s">
        <v>32</v>
      </c>
      <c r="H99" s="62">
        <v>4</v>
      </c>
      <c r="I99" s="55">
        <v>1</v>
      </c>
      <c r="J99" s="55">
        <v>1</v>
      </c>
      <c r="K99" s="54"/>
      <c r="L99" s="306"/>
      <c r="M99" s="54"/>
      <c r="N99" s="56"/>
      <c r="O99" s="56"/>
      <c r="P99" s="301" t="str">
        <f t="shared" si="5"/>
        <v>N/A</v>
      </c>
      <c r="Q99" s="53"/>
      <c r="R99" s="53"/>
      <c r="S99" s="62">
        <v>0</v>
      </c>
      <c r="T99" s="175"/>
      <c r="U99" s="230" t="s">
        <v>1607</v>
      </c>
    </row>
    <row r="100" spans="1:21" ht="34.9" x14ac:dyDescent="0.45">
      <c r="A100" s="59">
        <f t="shared" si="4"/>
        <v>87</v>
      </c>
      <c r="B100" s="61" t="s">
        <v>747</v>
      </c>
      <c r="C100" s="57" t="s">
        <v>730</v>
      </c>
      <c r="D100" s="53" t="s">
        <v>748</v>
      </c>
      <c r="E100" s="54" t="s">
        <v>1347</v>
      </c>
      <c r="F100" s="188" t="s">
        <v>1489</v>
      </c>
      <c r="G100" s="53" t="s">
        <v>32</v>
      </c>
      <c r="H100" s="62">
        <v>4</v>
      </c>
      <c r="I100" s="55">
        <v>1</v>
      </c>
      <c r="J100" s="55">
        <v>1</v>
      </c>
      <c r="K100" s="54"/>
      <c r="L100" s="306"/>
      <c r="M100" s="54"/>
      <c r="N100" s="56"/>
      <c r="O100" s="56"/>
      <c r="P100" s="301" t="str">
        <f t="shared" si="5"/>
        <v>N/A</v>
      </c>
      <c r="Q100" s="53"/>
      <c r="R100" s="53"/>
      <c r="S100" s="62">
        <v>0</v>
      </c>
      <c r="T100" s="175"/>
      <c r="U100" s="230" t="s">
        <v>1607</v>
      </c>
    </row>
    <row r="101" spans="1:21" ht="58.15" x14ac:dyDescent="0.45">
      <c r="A101" s="59">
        <f t="shared" si="4"/>
        <v>88</v>
      </c>
      <c r="B101" s="61" t="s">
        <v>749</v>
      </c>
      <c r="C101" s="57" t="s">
        <v>730</v>
      </c>
      <c r="D101" s="53" t="s">
        <v>750</v>
      </c>
      <c r="E101" s="54" t="s">
        <v>1882</v>
      </c>
      <c r="F101" s="188" t="s">
        <v>1490</v>
      </c>
      <c r="G101" s="53" t="s">
        <v>28</v>
      </c>
      <c r="H101" s="62">
        <v>2</v>
      </c>
      <c r="I101" s="55">
        <v>1</v>
      </c>
      <c r="J101" s="55">
        <v>1</v>
      </c>
      <c r="K101" s="54"/>
      <c r="L101" s="306"/>
      <c r="M101" s="54"/>
      <c r="N101" s="56"/>
      <c r="O101" s="56"/>
      <c r="P101" s="301" t="str">
        <f t="shared" si="5"/>
        <v>N/A</v>
      </c>
      <c r="Q101" s="53"/>
      <c r="R101" s="53"/>
      <c r="S101" s="62">
        <v>0</v>
      </c>
      <c r="T101" s="176"/>
      <c r="U101" s="230" t="s">
        <v>1607</v>
      </c>
    </row>
    <row r="102" spans="1:21" ht="23.25" x14ac:dyDescent="0.45">
      <c r="A102" s="59">
        <f t="shared" si="4"/>
        <v>89</v>
      </c>
      <c r="B102" s="61" t="s">
        <v>751</v>
      </c>
      <c r="C102" s="57" t="s">
        <v>730</v>
      </c>
      <c r="D102" s="53" t="s">
        <v>752</v>
      </c>
      <c r="E102" s="54" t="s">
        <v>753</v>
      </c>
      <c r="F102" s="188" t="s">
        <v>1482</v>
      </c>
      <c r="G102" s="53" t="s">
        <v>28</v>
      </c>
      <c r="H102" s="62">
        <v>1</v>
      </c>
      <c r="I102" s="55">
        <v>1</v>
      </c>
      <c r="J102" s="55">
        <v>1</v>
      </c>
      <c r="K102" s="54"/>
      <c r="L102" s="306"/>
      <c r="M102" s="54"/>
      <c r="N102" s="56"/>
      <c r="O102" s="56"/>
      <c r="P102" s="301" t="str">
        <f t="shared" si="5"/>
        <v>N/A</v>
      </c>
      <c r="Q102" s="53"/>
      <c r="R102" s="53"/>
      <c r="S102" s="62">
        <v>0</v>
      </c>
      <c r="T102" s="175"/>
      <c r="U102" s="230" t="s">
        <v>1607</v>
      </c>
    </row>
    <row r="103" spans="1:21" ht="23.25" x14ac:dyDescent="0.45">
      <c r="A103" s="59">
        <f t="shared" si="4"/>
        <v>90</v>
      </c>
      <c r="B103" s="61" t="s">
        <v>754</v>
      </c>
      <c r="C103" s="57" t="s">
        <v>730</v>
      </c>
      <c r="D103" s="53" t="s">
        <v>755</v>
      </c>
      <c r="E103" s="54" t="s">
        <v>756</v>
      </c>
      <c r="F103" s="188" t="s">
        <v>1468</v>
      </c>
      <c r="G103" s="53" t="s">
        <v>28</v>
      </c>
      <c r="H103" s="62">
        <v>3</v>
      </c>
      <c r="I103" s="55">
        <v>1</v>
      </c>
      <c r="J103" s="55">
        <v>1</v>
      </c>
      <c r="K103" s="237"/>
      <c r="L103" s="305"/>
      <c r="M103" s="54"/>
      <c r="N103" s="56"/>
      <c r="O103" s="56"/>
      <c r="P103" s="301" t="str">
        <f t="shared" si="5"/>
        <v>N/A</v>
      </c>
      <c r="Q103" s="53"/>
      <c r="R103" s="53"/>
      <c r="S103" s="62">
        <v>0</v>
      </c>
      <c r="T103" s="175"/>
      <c r="U103" s="230" t="s">
        <v>1607</v>
      </c>
    </row>
    <row r="104" spans="1:21" ht="34.9" x14ac:dyDescent="0.45">
      <c r="A104" s="59">
        <f t="shared" si="4"/>
        <v>91</v>
      </c>
      <c r="B104" s="61" t="s">
        <v>757</v>
      </c>
      <c r="C104" s="57" t="s">
        <v>730</v>
      </c>
      <c r="D104" s="53" t="s">
        <v>758</v>
      </c>
      <c r="E104" s="54" t="s">
        <v>759</v>
      </c>
      <c r="F104" s="188"/>
      <c r="G104" s="53" t="s">
        <v>28</v>
      </c>
      <c r="H104" s="62">
        <v>3</v>
      </c>
      <c r="I104" s="55">
        <v>1</v>
      </c>
      <c r="J104" s="55">
        <v>1</v>
      </c>
      <c r="K104" s="237"/>
      <c r="L104" s="305"/>
      <c r="M104" s="54"/>
      <c r="N104" s="56"/>
      <c r="O104" s="56"/>
      <c r="P104" s="301" t="str">
        <f t="shared" si="5"/>
        <v>N/A</v>
      </c>
      <c r="Q104" s="53"/>
      <c r="R104" s="53"/>
      <c r="S104" s="62">
        <v>0</v>
      </c>
      <c r="T104" s="175"/>
      <c r="U104" s="230" t="s">
        <v>1607</v>
      </c>
    </row>
    <row r="105" spans="1:21" ht="34.9" x14ac:dyDescent="0.45">
      <c r="A105" s="59">
        <f t="shared" si="4"/>
        <v>92</v>
      </c>
      <c r="B105" s="61" t="s">
        <v>760</v>
      </c>
      <c r="C105" s="57" t="s">
        <v>730</v>
      </c>
      <c r="D105" s="53" t="s">
        <v>761</v>
      </c>
      <c r="E105" s="54" t="s">
        <v>762</v>
      </c>
      <c r="F105" s="188" t="s">
        <v>1469</v>
      </c>
      <c r="G105" s="53" t="s">
        <v>28</v>
      </c>
      <c r="H105" s="62">
        <v>4</v>
      </c>
      <c r="I105" s="55">
        <v>1</v>
      </c>
      <c r="J105" s="55">
        <v>1</v>
      </c>
      <c r="K105" s="237"/>
      <c r="L105" s="306"/>
      <c r="M105" s="54"/>
      <c r="N105" s="56"/>
      <c r="O105" s="56"/>
      <c r="P105" s="301" t="str">
        <f t="shared" si="5"/>
        <v>N/A</v>
      </c>
      <c r="Q105" s="53"/>
      <c r="R105" s="53"/>
      <c r="S105" s="62">
        <v>0</v>
      </c>
      <c r="T105" s="175"/>
      <c r="U105" s="230" t="s">
        <v>1607</v>
      </c>
    </row>
    <row r="106" spans="1:21" ht="46.5" x14ac:dyDescent="0.45">
      <c r="A106" s="59">
        <f t="shared" si="4"/>
        <v>93</v>
      </c>
      <c r="B106" s="61" t="s">
        <v>763</v>
      </c>
      <c r="C106" s="57" t="s">
        <v>730</v>
      </c>
      <c r="D106" s="53" t="s">
        <v>764</v>
      </c>
      <c r="E106" s="54" t="s">
        <v>765</v>
      </c>
      <c r="F106" s="188"/>
      <c r="G106" s="53" t="s">
        <v>28</v>
      </c>
      <c r="H106" s="62">
        <v>2</v>
      </c>
      <c r="I106" s="55">
        <v>1</v>
      </c>
      <c r="J106" s="55">
        <v>1</v>
      </c>
      <c r="K106" s="237"/>
      <c r="L106" s="305"/>
      <c r="M106" s="54"/>
      <c r="N106" s="56"/>
      <c r="O106" s="56"/>
      <c r="P106" s="301" t="str">
        <f t="shared" si="5"/>
        <v>N/A</v>
      </c>
      <c r="Q106" s="53"/>
      <c r="R106" s="53"/>
      <c r="S106" s="62">
        <v>0</v>
      </c>
      <c r="T106" s="175"/>
      <c r="U106" s="230" t="s">
        <v>1607</v>
      </c>
    </row>
    <row r="107" spans="1:21" ht="34.9" x14ac:dyDescent="0.45">
      <c r="A107" s="59">
        <f t="shared" si="4"/>
        <v>94</v>
      </c>
      <c r="B107" s="61" t="s">
        <v>766</v>
      </c>
      <c r="C107" s="57" t="s">
        <v>730</v>
      </c>
      <c r="D107" s="53" t="s">
        <v>767</v>
      </c>
      <c r="E107" s="54" t="s">
        <v>768</v>
      </c>
      <c r="F107" s="188"/>
      <c r="G107" s="53" t="s">
        <v>28</v>
      </c>
      <c r="H107" s="62">
        <v>3</v>
      </c>
      <c r="I107" s="55">
        <v>1</v>
      </c>
      <c r="J107" s="55">
        <v>1</v>
      </c>
      <c r="K107" s="237"/>
      <c r="L107" s="305"/>
      <c r="M107" s="54"/>
      <c r="N107" s="56"/>
      <c r="O107" s="56"/>
      <c r="P107" s="301" t="str">
        <f t="shared" si="5"/>
        <v>N/A</v>
      </c>
      <c r="Q107" s="53"/>
      <c r="R107" s="53"/>
      <c r="S107" s="62">
        <v>0</v>
      </c>
      <c r="T107" s="175"/>
      <c r="U107" s="230" t="s">
        <v>1607</v>
      </c>
    </row>
    <row r="108" spans="1:21" ht="46.5" x14ac:dyDescent="0.45">
      <c r="A108" s="59">
        <f t="shared" si="4"/>
        <v>95</v>
      </c>
      <c r="B108" s="61" t="s">
        <v>769</v>
      </c>
      <c r="C108" s="57" t="s">
        <v>730</v>
      </c>
      <c r="D108" s="53" t="s">
        <v>770</v>
      </c>
      <c r="E108" s="54" t="s">
        <v>771</v>
      </c>
      <c r="F108" s="188"/>
      <c r="G108" s="53" t="s">
        <v>30</v>
      </c>
      <c r="H108" s="62">
        <v>4</v>
      </c>
      <c r="I108" s="55">
        <v>1</v>
      </c>
      <c r="J108" s="55">
        <v>1</v>
      </c>
      <c r="K108" s="54"/>
      <c r="L108" s="305"/>
      <c r="M108" s="54"/>
      <c r="N108" s="56"/>
      <c r="O108" s="56"/>
      <c r="P108" s="301" t="str">
        <f t="shared" si="5"/>
        <v>N/A</v>
      </c>
      <c r="Q108" s="53"/>
      <c r="R108" s="53"/>
      <c r="S108" s="62">
        <v>0</v>
      </c>
      <c r="T108" s="175"/>
      <c r="U108" s="230" t="s">
        <v>1607</v>
      </c>
    </row>
    <row r="109" spans="1:21" ht="58.15" x14ac:dyDescent="0.45">
      <c r="A109" s="59">
        <f t="shared" si="4"/>
        <v>96</v>
      </c>
      <c r="B109" s="61" t="s">
        <v>772</v>
      </c>
      <c r="C109" s="57" t="s">
        <v>773</v>
      </c>
      <c r="D109" s="53" t="s">
        <v>774</v>
      </c>
      <c r="E109" s="54" t="s">
        <v>775</v>
      </c>
      <c r="F109" s="188" t="s">
        <v>1471</v>
      </c>
      <c r="G109" s="53" t="s">
        <v>28</v>
      </c>
      <c r="H109" s="62">
        <v>4</v>
      </c>
      <c r="I109" s="55">
        <v>1</v>
      </c>
      <c r="J109" s="55">
        <v>1</v>
      </c>
      <c r="K109" s="54"/>
      <c r="L109" s="305"/>
      <c r="M109" s="54"/>
      <c r="N109" s="56"/>
      <c r="O109" s="56"/>
      <c r="P109" s="301" t="str">
        <f t="shared" si="5"/>
        <v>N/A</v>
      </c>
      <c r="Q109" s="53"/>
      <c r="R109" s="53"/>
      <c r="S109" s="62">
        <v>0</v>
      </c>
      <c r="T109" s="175"/>
      <c r="U109" s="230" t="s">
        <v>1607</v>
      </c>
    </row>
    <row r="110" spans="1:21" ht="93" x14ac:dyDescent="0.45">
      <c r="A110" s="59">
        <f t="shared" ref="A110:A141" si="6">ROW(A110)-ROW($A$13)</f>
        <v>97</v>
      </c>
      <c r="B110" s="61" t="s">
        <v>776</v>
      </c>
      <c r="C110" s="57" t="s">
        <v>601</v>
      </c>
      <c r="D110" s="53" t="s">
        <v>1237</v>
      </c>
      <c r="E110" s="54" t="s">
        <v>777</v>
      </c>
      <c r="F110" s="188" t="s">
        <v>1349</v>
      </c>
      <c r="G110" s="53" t="s">
        <v>28</v>
      </c>
      <c r="H110" s="62">
        <v>1</v>
      </c>
      <c r="I110" s="55">
        <v>1</v>
      </c>
      <c r="J110" s="55">
        <v>1</v>
      </c>
      <c r="K110" s="54"/>
      <c r="L110" s="305"/>
      <c r="M110" s="54"/>
      <c r="N110" s="56"/>
      <c r="O110" s="56"/>
      <c r="P110" s="301" t="str">
        <f t="shared" ref="P110:P141" si="7">IF(OR(I110=3,ISBLANK(M110)),"N/A",IF(N110*O110=0,"?",N110*O110))</f>
        <v>N/A</v>
      </c>
      <c r="Q110" s="53"/>
      <c r="R110" s="53"/>
      <c r="S110" s="62">
        <v>0</v>
      </c>
      <c r="T110" s="175"/>
      <c r="U110" s="230" t="s">
        <v>1607</v>
      </c>
    </row>
    <row r="111" spans="1:21" ht="81.400000000000006" x14ac:dyDescent="0.45">
      <c r="A111" s="59">
        <f t="shared" si="6"/>
        <v>98</v>
      </c>
      <c r="B111" s="61" t="s">
        <v>778</v>
      </c>
      <c r="C111" s="57" t="s">
        <v>601</v>
      </c>
      <c r="D111" s="53" t="s">
        <v>779</v>
      </c>
      <c r="E111" s="54" t="s">
        <v>1685</v>
      </c>
      <c r="F111" s="188"/>
      <c r="G111" s="53" t="s">
        <v>28</v>
      </c>
      <c r="H111" s="62">
        <v>1</v>
      </c>
      <c r="I111" s="55">
        <v>1</v>
      </c>
      <c r="J111" s="55">
        <v>1</v>
      </c>
      <c r="K111" s="54"/>
      <c r="L111" s="305"/>
      <c r="M111" s="54"/>
      <c r="N111" s="56"/>
      <c r="O111" s="56"/>
      <c r="P111" s="301" t="str">
        <f t="shared" si="7"/>
        <v>N/A</v>
      </c>
      <c r="Q111" s="53"/>
      <c r="R111" s="53"/>
      <c r="S111" s="62">
        <v>0</v>
      </c>
      <c r="T111" s="175"/>
      <c r="U111" s="230" t="s">
        <v>1607</v>
      </c>
    </row>
    <row r="112" spans="1:21" ht="93" x14ac:dyDescent="0.45">
      <c r="A112" s="59">
        <f t="shared" si="6"/>
        <v>99</v>
      </c>
      <c r="B112" s="61" t="s">
        <v>780</v>
      </c>
      <c r="C112" s="57" t="s">
        <v>17</v>
      </c>
      <c r="D112" s="53" t="s">
        <v>781</v>
      </c>
      <c r="E112" s="54" t="s">
        <v>1863</v>
      </c>
      <c r="F112" s="188" t="s">
        <v>1336</v>
      </c>
      <c r="G112" s="53" t="s">
        <v>560</v>
      </c>
      <c r="H112" s="62">
        <v>1</v>
      </c>
      <c r="I112" s="55">
        <v>1</v>
      </c>
      <c r="J112" s="55">
        <v>1</v>
      </c>
      <c r="K112" s="54"/>
      <c r="L112" s="305"/>
      <c r="M112" s="54"/>
      <c r="N112" s="56"/>
      <c r="O112" s="56"/>
      <c r="P112" s="301" t="str">
        <f t="shared" si="7"/>
        <v>N/A</v>
      </c>
      <c r="Q112" s="53"/>
      <c r="R112" s="53"/>
      <c r="S112" s="62">
        <v>0</v>
      </c>
      <c r="T112" s="175"/>
      <c r="U112" s="230" t="s">
        <v>1607</v>
      </c>
    </row>
    <row r="113" spans="1:21" ht="46.5" x14ac:dyDescent="0.45">
      <c r="A113" s="59">
        <f t="shared" si="6"/>
        <v>100</v>
      </c>
      <c r="B113" s="61" t="s">
        <v>782</v>
      </c>
      <c r="C113" s="57" t="s">
        <v>17</v>
      </c>
      <c r="D113" s="53" t="s">
        <v>1870</v>
      </c>
      <c r="E113" s="54" t="s">
        <v>1871</v>
      </c>
      <c r="F113" s="188" t="s">
        <v>1350</v>
      </c>
      <c r="G113" s="53" t="s">
        <v>32</v>
      </c>
      <c r="H113" s="62">
        <v>1</v>
      </c>
      <c r="I113" s="55">
        <v>1</v>
      </c>
      <c r="J113" s="55">
        <v>1</v>
      </c>
      <c r="K113" s="54"/>
      <c r="L113" s="306"/>
      <c r="M113" s="54"/>
      <c r="N113" s="56"/>
      <c r="O113" s="56"/>
      <c r="P113" s="301" t="str">
        <f t="shared" si="7"/>
        <v>N/A</v>
      </c>
      <c r="Q113" s="53"/>
      <c r="R113" s="53"/>
      <c r="S113" s="62">
        <v>0</v>
      </c>
      <c r="T113" s="175"/>
      <c r="U113" s="230" t="s">
        <v>1607</v>
      </c>
    </row>
    <row r="114" spans="1:21" ht="34.9" x14ac:dyDescent="0.45">
      <c r="A114" s="59">
        <f t="shared" si="6"/>
        <v>101</v>
      </c>
      <c r="B114" s="61" t="s">
        <v>783</v>
      </c>
      <c r="C114" s="57" t="s">
        <v>17</v>
      </c>
      <c r="D114" s="53" t="s">
        <v>784</v>
      </c>
      <c r="E114" s="54" t="s">
        <v>785</v>
      </c>
      <c r="F114" s="188" t="s">
        <v>1222</v>
      </c>
      <c r="G114" s="53" t="s">
        <v>560</v>
      </c>
      <c r="H114" s="62">
        <v>2</v>
      </c>
      <c r="I114" s="55">
        <v>1</v>
      </c>
      <c r="J114" s="55">
        <v>1</v>
      </c>
      <c r="K114" s="54"/>
      <c r="L114" s="305"/>
      <c r="M114" s="54"/>
      <c r="N114" s="56"/>
      <c r="O114" s="56"/>
      <c r="P114" s="301" t="str">
        <f t="shared" si="7"/>
        <v>N/A</v>
      </c>
      <c r="Q114" s="53"/>
      <c r="R114" s="53"/>
      <c r="S114" s="62">
        <v>0</v>
      </c>
      <c r="T114" s="175"/>
      <c r="U114" s="230" t="s">
        <v>1607</v>
      </c>
    </row>
    <row r="115" spans="1:21" ht="58.15" x14ac:dyDescent="0.45">
      <c r="A115" s="59">
        <f t="shared" si="6"/>
        <v>102</v>
      </c>
      <c r="B115" s="61" t="s">
        <v>786</v>
      </c>
      <c r="C115" s="57" t="s">
        <v>17</v>
      </c>
      <c r="D115" s="53" t="s">
        <v>787</v>
      </c>
      <c r="E115" s="54" t="s">
        <v>1351</v>
      </c>
      <c r="F115" s="188" t="s">
        <v>1336</v>
      </c>
      <c r="G115" s="53" t="s">
        <v>560</v>
      </c>
      <c r="H115" s="62">
        <v>3</v>
      </c>
      <c r="I115" s="55">
        <v>1</v>
      </c>
      <c r="J115" s="55">
        <v>1</v>
      </c>
      <c r="K115" s="54"/>
      <c r="L115" s="306"/>
      <c r="M115" s="54"/>
      <c r="N115" s="56"/>
      <c r="O115" s="56"/>
      <c r="P115" s="301" t="str">
        <f t="shared" si="7"/>
        <v>N/A</v>
      </c>
      <c r="Q115" s="53"/>
      <c r="R115" s="53"/>
      <c r="S115" s="62">
        <v>0</v>
      </c>
      <c r="T115" s="175"/>
      <c r="U115" s="230" t="s">
        <v>1607</v>
      </c>
    </row>
    <row r="116" spans="1:21" ht="104.65" x14ac:dyDescent="0.45">
      <c r="A116" s="59">
        <f t="shared" si="6"/>
        <v>103</v>
      </c>
      <c r="B116" s="61" t="s">
        <v>1860</v>
      </c>
      <c r="C116" s="57" t="s">
        <v>17</v>
      </c>
      <c r="D116" s="53" t="s">
        <v>1861</v>
      </c>
      <c r="E116" s="54" t="s">
        <v>1862</v>
      </c>
      <c r="F116" s="188" t="s">
        <v>1336</v>
      </c>
      <c r="G116" s="53" t="s">
        <v>560</v>
      </c>
      <c r="H116" s="62">
        <v>1</v>
      </c>
      <c r="I116" s="55">
        <v>1</v>
      </c>
      <c r="J116" s="55">
        <v>1</v>
      </c>
      <c r="K116" s="54"/>
      <c r="L116" s="305"/>
      <c r="M116" s="54"/>
      <c r="N116" s="56"/>
      <c r="O116" s="56"/>
      <c r="P116" s="301" t="str">
        <f t="shared" si="7"/>
        <v>N/A</v>
      </c>
      <c r="Q116" s="53"/>
      <c r="R116" s="53"/>
      <c r="S116" s="62">
        <v>0</v>
      </c>
      <c r="T116" s="175"/>
      <c r="U116" s="230" t="s">
        <v>1607</v>
      </c>
    </row>
    <row r="117" spans="1:21" ht="69.75" x14ac:dyDescent="0.45">
      <c r="A117" s="59">
        <f t="shared" si="6"/>
        <v>104</v>
      </c>
      <c r="B117" s="61" t="s">
        <v>788</v>
      </c>
      <c r="C117" s="57" t="s">
        <v>17</v>
      </c>
      <c r="D117" s="53" t="s">
        <v>1108</v>
      </c>
      <c r="E117" s="54" t="s">
        <v>1659</v>
      </c>
      <c r="F117" s="188" t="s">
        <v>1491</v>
      </c>
      <c r="G117" s="53" t="s">
        <v>32</v>
      </c>
      <c r="H117" s="62">
        <v>1</v>
      </c>
      <c r="I117" s="55">
        <v>1</v>
      </c>
      <c r="J117" s="55">
        <v>1</v>
      </c>
      <c r="K117" s="237"/>
      <c r="L117" s="306"/>
      <c r="M117" s="54"/>
      <c r="N117" s="56"/>
      <c r="O117" s="56"/>
      <c r="P117" s="301" t="str">
        <f t="shared" si="7"/>
        <v>N/A</v>
      </c>
      <c r="Q117" s="53"/>
      <c r="R117" s="53"/>
      <c r="S117" s="62">
        <v>0</v>
      </c>
      <c r="T117" s="175"/>
      <c r="U117" s="230" t="s">
        <v>1607</v>
      </c>
    </row>
    <row r="118" spans="1:21" ht="58.15" x14ac:dyDescent="0.45">
      <c r="A118" s="59">
        <f t="shared" si="6"/>
        <v>105</v>
      </c>
      <c r="B118" s="61" t="s">
        <v>789</v>
      </c>
      <c r="C118" s="57" t="s">
        <v>17</v>
      </c>
      <c r="D118" s="53" t="s">
        <v>1669</v>
      </c>
      <c r="E118" s="54" t="s">
        <v>1670</v>
      </c>
      <c r="F118" s="188" t="s">
        <v>1491</v>
      </c>
      <c r="G118" s="53" t="s">
        <v>32</v>
      </c>
      <c r="H118" s="62">
        <v>3</v>
      </c>
      <c r="I118" s="55">
        <v>1</v>
      </c>
      <c r="J118" s="55">
        <v>1</v>
      </c>
      <c r="K118" s="237"/>
      <c r="L118" s="306"/>
      <c r="M118" s="54"/>
      <c r="N118" s="56"/>
      <c r="O118" s="56"/>
      <c r="P118" s="301" t="str">
        <f t="shared" si="7"/>
        <v>N/A</v>
      </c>
      <c r="Q118" s="53"/>
      <c r="R118" s="53"/>
      <c r="S118" s="62">
        <v>0</v>
      </c>
      <c r="T118" s="175"/>
      <c r="U118" s="230" t="s">
        <v>1607</v>
      </c>
    </row>
    <row r="119" spans="1:21" ht="69.75" x14ac:dyDescent="0.45">
      <c r="A119" s="59">
        <f t="shared" si="6"/>
        <v>106</v>
      </c>
      <c r="B119" s="61" t="s">
        <v>791</v>
      </c>
      <c r="C119" s="57" t="s">
        <v>17</v>
      </c>
      <c r="D119" s="53" t="s">
        <v>790</v>
      </c>
      <c r="E119" s="54" t="s">
        <v>1668</v>
      </c>
      <c r="F119" s="188" t="s">
        <v>1314</v>
      </c>
      <c r="G119" s="53" t="s">
        <v>32</v>
      </c>
      <c r="H119" s="62">
        <v>2</v>
      </c>
      <c r="I119" s="55">
        <v>1</v>
      </c>
      <c r="J119" s="55">
        <v>1</v>
      </c>
      <c r="K119" s="237"/>
      <c r="L119" s="306"/>
      <c r="M119" s="54"/>
      <c r="N119" s="56"/>
      <c r="O119" s="56"/>
      <c r="P119" s="301" t="str">
        <f t="shared" si="7"/>
        <v>N/A</v>
      </c>
      <c r="Q119" s="53"/>
      <c r="R119" s="53"/>
      <c r="S119" s="62">
        <v>0</v>
      </c>
      <c r="T119" s="175"/>
      <c r="U119" s="230" t="s">
        <v>1607</v>
      </c>
    </row>
    <row r="120" spans="1:21" ht="34.9" x14ac:dyDescent="0.45">
      <c r="A120" s="59">
        <f t="shared" si="6"/>
        <v>107</v>
      </c>
      <c r="B120" s="61" t="s">
        <v>793</v>
      </c>
      <c r="C120" s="57" t="s">
        <v>17</v>
      </c>
      <c r="D120" s="53" t="s">
        <v>792</v>
      </c>
      <c r="E120" s="54" t="s">
        <v>1660</v>
      </c>
      <c r="F120" s="188" t="s">
        <v>792</v>
      </c>
      <c r="G120" s="53" t="s">
        <v>32</v>
      </c>
      <c r="H120" s="62">
        <v>1</v>
      </c>
      <c r="I120" s="55">
        <v>1</v>
      </c>
      <c r="J120" s="55">
        <v>1</v>
      </c>
      <c r="K120" s="237"/>
      <c r="L120" s="306"/>
      <c r="M120" s="54"/>
      <c r="N120" s="56"/>
      <c r="O120" s="56"/>
      <c r="P120" s="301" t="str">
        <f t="shared" si="7"/>
        <v>N/A</v>
      </c>
      <c r="Q120" s="53"/>
      <c r="R120" s="53"/>
      <c r="S120" s="62">
        <v>0</v>
      </c>
      <c r="T120" s="175"/>
      <c r="U120" s="230" t="s">
        <v>1607</v>
      </c>
    </row>
    <row r="121" spans="1:21" ht="34.9" x14ac:dyDescent="0.45">
      <c r="A121" s="59">
        <f t="shared" si="6"/>
        <v>108</v>
      </c>
      <c r="B121" s="61" t="s">
        <v>794</v>
      </c>
      <c r="C121" s="57" t="s">
        <v>17</v>
      </c>
      <c r="D121" s="53" t="s">
        <v>1348</v>
      </c>
      <c r="E121" s="54" t="s">
        <v>1675</v>
      </c>
      <c r="F121" s="188" t="s">
        <v>1348</v>
      </c>
      <c r="G121" s="53" t="s">
        <v>32</v>
      </c>
      <c r="H121" s="62">
        <v>3</v>
      </c>
      <c r="I121" s="55">
        <v>1</v>
      </c>
      <c r="J121" s="55">
        <v>1</v>
      </c>
      <c r="K121" s="237"/>
      <c r="L121" s="305"/>
      <c r="M121" s="54"/>
      <c r="N121" s="56"/>
      <c r="O121" s="56"/>
      <c r="P121" s="301" t="str">
        <f t="shared" si="7"/>
        <v>N/A</v>
      </c>
      <c r="Q121" s="53"/>
      <c r="R121" s="53"/>
      <c r="S121" s="62">
        <v>0</v>
      </c>
      <c r="T121" s="175"/>
      <c r="U121" s="230" t="s">
        <v>1607</v>
      </c>
    </row>
    <row r="122" spans="1:21" ht="23.25" x14ac:dyDescent="0.45">
      <c r="A122" s="59">
        <f t="shared" si="6"/>
        <v>109</v>
      </c>
      <c r="B122" s="61" t="s">
        <v>797</v>
      </c>
      <c r="C122" s="57" t="s">
        <v>17</v>
      </c>
      <c r="D122" s="53" t="s">
        <v>795</v>
      </c>
      <c r="E122" s="54" t="s">
        <v>796</v>
      </c>
      <c r="F122" s="188" t="s">
        <v>1352</v>
      </c>
      <c r="G122" s="53" t="s">
        <v>32</v>
      </c>
      <c r="H122" s="62">
        <v>2</v>
      </c>
      <c r="I122" s="55">
        <v>1</v>
      </c>
      <c r="J122" s="55">
        <v>1</v>
      </c>
      <c r="K122" s="237"/>
      <c r="L122" s="306"/>
      <c r="M122" s="54"/>
      <c r="N122" s="56"/>
      <c r="O122" s="56"/>
      <c r="P122" s="301" t="str">
        <f t="shared" si="7"/>
        <v>N/A</v>
      </c>
      <c r="Q122" s="53"/>
      <c r="R122" s="53"/>
      <c r="S122" s="62">
        <v>0</v>
      </c>
      <c r="T122" s="175"/>
      <c r="U122" s="230" t="s">
        <v>1607</v>
      </c>
    </row>
    <row r="123" spans="1:21" ht="46.5" x14ac:dyDescent="0.45">
      <c r="A123" s="59">
        <f t="shared" si="6"/>
        <v>110</v>
      </c>
      <c r="B123" s="61" t="s">
        <v>800</v>
      </c>
      <c r="C123" s="57" t="s">
        <v>17</v>
      </c>
      <c r="D123" s="53" t="s">
        <v>798</v>
      </c>
      <c r="E123" s="54" t="s">
        <v>799</v>
      </c>
      <c r="F123" s="188"/>
      <c r="G123" s="53" t="s">
        <v>32</v>
      </c>
      <c r="H123" s="62">
        <v>2</v>
      </c>
      <c r="I123" s="55">
        <v>1</v>
      </c>
      <c r="J123" s="55">
        <v>1</v>
      </c>
      <c r="K123" s="237"/>
      <c r="L123" s="306"/>
      <c r="M123" s="54"/>
      <c r="N123" s="56"/>
      <c r="O123" s="56"/>
      <c r="P123" s="301" t="str">
        <f t="shared" si="7"/>
        <v>N/A</v>
      </c>
      <c r="Q123" s="53"/>
      <c r="R123" s="53"/>
      <c r="S123" s="62">
        <v>0</v>
      </c>
      <c r="T123" s="175"/>
      <c r="U123" s="230" t="s">
        <v>1607</v>
      </c>
    </row>
    <row r="124" spans="1:21" ht="46.5" x14ac:dyDescent="0.45">
      <c r="A124" s="59">
        <f t="shared" si="6"/>
        <v>111</v>
      </c>
      <c r="B124" s="61" t="s">
        <v>803</v>
      </c>
      <c r="C124" s="57" t="s">
        <v>17</v>
      </c>
      <c r="D124" s="53" t="s">
        <v>801</v>
      </c>
      <c r="E124" s="54" t="s">
        <v>802</v>
      </c>
      <c r="F124" s="188" t="s">
        <v>586</v>
      </c>
      <c r="G124" s="53" t="s">
        <v>32</v>
      </c>
      <c r="H124" s="62">
        <v>3</v>
      </c>
      <c r="I124" s="55">
        <v>1</v>
      </c>
      <c r="J124" s="55">
        <v>1</v>
      </c>
      <c r="K124" s="237"/>
      <c r="L124" s="305"/>
      <c r="M124" s="54"/>
      <c r="N124" s="56"/>
      <c r="O124" s="56"/>
      <c r="P124" s="301" t="str">
        <f t="shared" si="7"/>
        <v>N/A</v>
      </c>
      <c r="Q124" s="53"/>
      <c r="R124" s="53"/>
      <c r="S124" s="62">
        <v>0</v>
      </c>
      <c r="T124" s="175"/>
      <c r="U124" s="230" t="s">
        <v>1607</v>
      </c>
    </row>
    <row r="125" spans="1:21" ht="34.9" x14ac:dyDescent="0.45">
      <c r="A125" s="59">
        <f t="shared" si="6"/>
        <v>112</v>
      </c>
      <c r="B125" s="61" t="s">
        <v>806</v>
      </c>
      <c r="C125" s="57" t="s">
        <v>17</v>
      </c>
      <c r="D125" s="53" t="s">
        <v>804</v>
      </c>
      <c r="E125" s="54" t="s">
        <v>805</v>
      </c>
      <c r="F125" s="188" t="s">
        <v>1353</v>
      </c>
      <c r="G125" s="53" t="s">
        <v>32</v>
      </c>
      <c r="H125" s="62">
        <v>3</v>
      </c>
      <c r="I125" s="55">
        <v>1</v>
      </c>
      <c r="J125" s="55">
        <v>1</v>
      </c>
      <c r="K125" s="237"/>
      <c r="L125" s="306"/>
      <c r="M125" s="54"/>
      <c r="N125" s="56"/>
      <c r="O125" s="56"/>
      <c r="P125" s="301" t="str">
        <f t="shared" si="7"/>
        <v>N/A</v>
      </c>
      <c r="Q125" s="53"/>
      <c r="R125" s="53"/>
      <c r="S125" s="62">
        <v>0</v>
      </c>
      <c r="T125" s="175"/>
      <c r="U125" s="230" t="s">
        <v>1607</v>
      </c>
    </row>
    <row r="126" spans="1:21" ht="34.9" x14ac:dyDescent="0.45">
      <c r="A126" s="59">
        <f t="shared" si="6"/>
        <v>113</v>
      </c>
      <c r="B126" s="61" t="s">
        <v>1360</v>
      </c>
      <c r="C126" s="57" t="s">
        <v>17</v>
      </c>
      <c r="D126" s="53" t="s">
        <v>807</v>
      </c>
      <c r="E126" s="54" t="s">
        <v>808</v>
      </c>
      <c r="F126" s="188" t="s">
        <v>1489</v>
      </c>
      <c r="G126" s="53" t="s">
        <v>32</v>
      </c>
      <c r="H126" s="62">
        <v>3</v>
      </c>
      <c r="I126" s="55">
        <v>1</v>
      </c>
      <c r="J126" s="55">
        <v>1</v>
      </c>
      <c r="K126" s="237"/>
      <c r="L126" s="305"/>
      <c r="M126" s="54"/>
      <c r="N126" s="56"/>
      <c r="O126" s="56"/>
      <c r="P126" s="301" t="str">
        <f t="shared" si="7"/>
        <v>N/A</v>
      </c>
      <c r="Q126" s="53"/>
      <c r="R126" s="53"/>
      <c r="S126" s="62">
        <v>0</v>
      </c>
      <c r="T126" s="175"/>
      <c r="U126" s="230" t="s">
        <v>1607</v>
      </c>
    </row>
    <row r="127" spans="1:21" ht="46.5" x14ac:dyDescent="0.45">
      <c r="A127" s="59">
        <f t="shared" si="6"/>
        <v>114</v>
      </c>
      <c r="B127" s="61" t="s">
        <v>809</v>
      </c>
      <c r="C127" s="57" t="s">
        <v>17</v>
      </c>
      <c r="D127" s="53" t="s">
        <v>1665</v>
      </c>
      <c r="E127" s="54" t="s">
        <v>1661</v>
      </c>
      <c r="F127" s="188" t="s">
        <v>1662</v>
      </c>
      <c r="G127" s="53" t="s">
        <v>32</v>
      </c>
      <c r="H127" s="62">
        <v>3</v>
      </c>
      <c r="I127" s="55">
        <v>1</v>
      </c>
      <c r="J127" s="55">
        <v>1</v>
      </c>
      <c r="K127" s="237"/>
      <c r="L127" s="305"/>
      <c r="M127" s="54"/>
      <c r="N127" s="56"/>
      <c r="O127" s="56"/>
      <c r="P127" s="301" t="str">
        <f t="shared" si="7"/>
        <v>N/A</v>
      </c>
      <c r="Q127" s="53"/>
      <c r="R127" s="53"/>
      <c r="S127" s="62">
        <v>0</v>
      </c>
      <c r="T127" s="175"/>
      <c r="U127" s="230" t="s">
        <v>1607</v>
      </c>
    </row>
    <row r="128" spans="1:21" ht="81.400000000000006" x14ac:dyDescent="0.45">
      <c r="A128" s="59">
        <f t="shared" si="6"/>
        <v>115</v>
      </c>
      <c r="B128" s="61" t="s">
        <v>811</v>
      </c>
      <c r="C128" s="57" t="s">
        <v>17</v>
      </c>
      <c r="D128" s="53" t="s">
        <v>1666</v>
      </c>
      <c r="E128" s="54" t="s">
        <v>1667</v>
      </c>
      <c r="F128" s="188" t="s">
        <v>1314</v>
      </c>
      <c r="G128" s="53" t="s">
        <v>32</v>
      </c>
      <c r="H128" s="62">
        <v>3</v>
      </c>
      <c r="I128" s="55">
        <v>1</v>
      </c>
      <c r="J128" s="55">
        <v>1</v>
      </c>
      <c r="K128" s="237"/>
      <c r="L128" s="305"/>
      <c r="M128" s="54"/>
      <c r="N128" s="56"/>
      <c r="O128" s="56"/>
      <c r="P128" s="301" t="str">
        <f t="shared" si="7"/>
        <v>N/A</v>
      </c>
      <c r="Q128" s="53"/>
      <c r="R128" s="53"/>
      <c r="S128" s="62">
        <v>0</v>
      </c>
      <c r="T128" s="175"/>
      <c r="U128" s="230" t="s">
        <v>1607</v>
      </c>
    </row>
    <row r="129" spans="1:21" ht="34.9" x14ac:dyDescent="0.45">
      <c r="A129" s="59">
        <f t="shared" si="6"/>
        <v>116</v>
      </c>
      <c r="B129" s="61" t="s">
        <v>814</v>
      </c>
      <c r="C129" s="57" t="s">
        <v>17</v>
      </c>
      <c r="D129" s="53" t="s">
        <v>1663</v>
      </c>
      <c r="E129" s="54" t="s">
        <v>1664</v>
      </c>
      <c r="F129" s="188" t="s">
        <v>1663</v>
      </c>
      <c r="G129" s="53" t="s">
        <v>32</v>
      </c>
      <c r="H129" s="62">
        <v>3</v>
      </c>
      <c r="I129" s="55">
        <v>1</v>
      </c>
      <c r="J129" s="55">
        <v>1</v>
      </c>
      <c r="K129" s="237"/>
      <c r="L129" s="305"/>
      <c r="M129" s="54"/>
      <c r="N129" s="56"/>
      <c r="O129" s="56"/>
      <c r="P129" s="301" t="str">
        <f t="shared" si="7"/>
        <v>N/A</v>
      </c>
      <c r="Q129" s="53"/>
      <c r="R129" s="53"/>
      <c r="S129" s="62">
        <v>0</v>
      </c>
      <c r="T129" s="175"/>
      <c r="U129" s="230" t="s">
        <v>1607</v>
      </c>
    </row>
    <row r="130" spans="1:21" ht="58.15" x14ac:dyDescent="0.45">
      <c r="A130" s="59">
        <f t="shared" si="6"/>
        <v>117</v>
      </c>
      <c r="B130" s="61" t="s">
        <v>817</v>
      </c>
      <c r="C130" s="57" t="s">
        <v>17</v>
      </c>
      <c r="D130" s="53" t="s">
        <v>125</v>
      </c>
      <c r="E130" s="54" t="s">
        <v>1679</v>
      </c>
      <c r="F130" s="188"/>
      <c r="G130" s="53" t="s">
        <v>32</v>
      </c>
      <c r="H130" s="62">
        <v>3</v>
      </c>
      <c r="I130" s="55">
        <v>1</v>
      </c>
      <c r="J130" s="55">
        <v>1</v>
      </c>
      <c r="K130" s="237"/>
      <c r="L130" s="305"/>
      <c r="M130" s="54"/>
      <c r="N130" s="56"/>
      <c r="O130" s="56"/>
      <c r="P130" s="301" t="str">
        <f t="shared" si="7"/>
        <v>N/A</v>
      </c>
      <c r="Q130" s="53"/>
      <c r="R130" s="53"/>
      <c r="S130" s="62">
        <v>0</v>
      </c>
      <c r="T130" s="175"/>
      <c r="U130" s="230" t="s">
        <v>1607</v>
      </c>
    </row>
    <row r="131" spans="1:21" ht="23.25" x14ac:dyDescent="0.45">
      <c r="A131" s="59">
        <f t="shared" si="6"/>
        <v>118</v>
      </c>
      <c r="B131" s="61" t="s">
        <v>1880</v>
      </c>
      <c r="C131" s="57" t="s">
        <v>17</v>
      </c>
      <c r="D131" s="53" t="s">
        <v>1879</v>
      </c>
      <c r="E131" s="54" t="s">
        <v>1881</v>
      </c>
      <c r="F131" s="188"/>
      <c r="G131" s="53" t="s">
        <v>32</v>
      </c>
      <c r="H131" s="62">
        <v>3</v>
      </c>
      <c r="I131" s="55">
        <v>1</v>
      </c>
      <c r="J131" s="55">
        <v>1</v>
      </c>
      <c r="K131" s="54"/>
      <c r="L131" s="305"/>
      <c r="M131" s="54"/>
      <c r="N131" s="56"/>
      <c r="O131" s="56"/>
      <c r="P131" s="301" t="str">
        <f t="shared" si="7"/>
        <v>N/A</v>
      </c>
      <c r="Q131" s="53"/>
      <c r="R131" s="53"/>
      <c r="S131" s="62">
        <v>0</v>
      </c>
      <c r="T131" s="175"/>
      <c r="U131" s="230" t="s">
        <v>1607</v>
      </c>
    </row>
    <row r="132" spans="1:21" ht="58.15" x14ac:dyDescent="0.45">
      <c r="A132" s="59">
        <f t="shared" si="6"/>
        <v>119</v>
      </c>
      <c r="B132" s="61" t="s">
        <v>820</v>
      </c>
      <c r="C132" s="57" t="s">
        <v>17</v>
      </c>
      <c r="D132" s="53" t="s">
        <v>1239</v>
      </c>
      <c r="E132" s="54" t="s">
        <v>1238</v>
      </c>
      <c r="F132" s="188"/>
      <c r="G132" s="53" t="s">
        <v>32</v>
      </c>
      <c r="H132" s="62">
        <v>1</v>
      </c>
      <c r="I132" s="55">
        <v>1</v>
      </c>
      <c r="J132" s="55">
        <v>1</v>
      </c>
      <c r="K132" s="237"/>
      <c r="L132" s="306"/>
      <c r="M132" s="54"/>
      <c r="N132" s="56"/>
      <c r="O132" s="56"/>
      <c r="P132" s="301" t="str">
        <f t="shared" si="7"/>
        <v>N/A</v>
      </c>
      <c r="Q132" s="53"/>
      <c r="R132" s="53"/>
      <c r="S132" s="62">
        <v>0</v>
      </c>
      <c r="T132" s="175"/>
      <c r="U132" s="230" t="s">
        <v>1607</v>
      </c>
    </row>
    <row r="133" spans="1:21" ht="23.25" x14ac:dyDescent="0.45">
      <c r="A133" s="59">
        <f t="shared" si="6"/>
        <v>120</v>
      </c>
      <c r="B133" s="61" t="s">
        <v>821</v>
      </c>
      <c r="C133" s="57" t="s">
        <v>773</v>
      </c>
      <c r="D133" s="53" t="s">
        <v>812</v>
      </c>
      <c r="E133" s="54" t="s">
        <v>813</v>
      </c>
      <c r="F133" s="188" t="s">
        <v>1224</v>
      </c>
      <c r="G133" s="53" t="s">
        <v>551</v>
      </c>
      <c r="H133" s="62">
        <v>4</v>
      </c>
      <c r="I133" s="55">
        <v>1</v>
      </c>
      <c r="J133" s="55">
        <v>1</v>
      </c>
      <c r="K133" s="54"/>
      <c r="L133" s="306"/>
      <c r="M133" s="54"/>
      <c r="N133" s="56"/>
      <c r="O133" s="56"/>
      <c r="P133" s="301" t="str">
        <f t="shared" si="7"/>
        <v>N/A</v>
      </c>
      <c r="Q133" s="53"/>
      <c r="R133" s="53"/>
      <c r="S133" s="62">
        <v>0</v>
      </c>
      <c r="T133" s="175"/>
      <c r="U133" s="230" t="s">
        <v>1607</v>
      </c>
    </row>
    <row r="134" spans="1:21" ht="46.5" x14ac:dyDescent="0.45">
      <c r="A134" s="59">
        <f t="shared" si="6"/>
        <v>121</v>
      </c>
      <c r="B134" s="61" t="s">
        <v>1655</v>
      </c>
      <c r="C134" s="57" t="s">
        <v>614</v>
      </c>
      <c r="D134" s="53" t="s">
        <v>815</v>
      </c>
      <c r="E134" s="54" t="s">
        <v>816</v>
      </c>
      <c r="F134" s="188"/>
      <c r="G134" s="53" t="s">
        <v>30</v>
      </c>
      <c r="H134" s="62">
        <v>2</v>
      </c>
      <c r="I134" s="55">
        <v>1</v>
      </c>
      <c r="J134" s="55">
        <v>1</v>
      </c>
      <c r="K134" s="54"/>
      <c r="L134" s="305"/>
      <c r="M134" s="54"/>
      <c r="N134" s="56"/>
      <c r="O134" s="56"/>
      <c r="P134" s="301" t="str">
        <f t="shared" si="7"/>
        <v>N/A</v>
      </c>
      <c r="Q134" s="53"/>
      <c r="R134" s="53"/>
      <c r="S134" s="62">
        <v>0</v>
      </c>
      <c r="T134" s="175"/>
      <c r="U134" s="230" t="s">
        <v>1607</v>
      </c>
    </row>
    <row r="135" spans="1:21" ht="34.9" x14ac:dyDescent="0.45">
      <c r="A135" s="59">
        <f t="shared" si="6"/>
        <v>122</v>
      </c>
      <c r="B135" s="61" t="s">
        <v>1656</v>
      </c>
      <c r="C135" s="57" t="s">
        <v>773</v>
      </c>
      <c r="D135" s="53" t="s">
        <v>818</v>
      </c>
      <c r="E135" s="54" t="s">
        <v>819</v>
      </c>
      <c r="F135" s="188"/>
      <c r="G135" s="53" t="s">
        <v>551</v>
      </c>
      <c r="H135" s="62">
        <v>4</v>
      </c>
      <c r="I135" s="55">
        <v>1</v>
      </c>
      <c r="J135" s="55">
        <v>1</v>
      </c>
      <c r="K135" s="54"/>
      <c r="L135" s="306"/>
      <c r="M135" s="54"/>
      <c r="N135" s="56"/>
      <c r="O135" s="56"/>
      <c r="P135" s="301" t="str">
        <f t="shared" si="7"/>
        <v>N/A</v>
      </c>
      <c r="Q135" s="53"/>
      <c r="R135" s="53"/>
      <c r="S135" s="62">
        <v>0</v>
      </c>
      <c r="T135" s="175"/>
      <c r="U135" s="230" t="s">
        <v>1607</v>
      </c>
    </row>
    <row r="136" spans="1:21" ht="58.15" x14ac:dyDescent="0.45">
      <c r="A136" s="59">
        <f t="shared" si="6"/>
        <v>123</v>
      </c>
      <c r="B136" s="61" t="s">
        <v>1657</v>
      </c>
      <c r="C136" s="57" t="s">
        <v>773</v>
      </c>
      <c r="D136" s="53" t="s">
        <v>810</v>
      </c>
      <c r="E136" s="54" t="s">
        <v>1363</v>
      </c>
      <c r="F136" s="188" t="s">
        <v>1223</v>
      </c>
      <c r="G136" s="53" t="s">
        <v>28</v>
      </c>
      <c r="H136" s="62">
        <v>3</v>
      </c>
      <c r="I136" s="55">
        <v>1</v>
      </c>
      <c r="J136" s="55">
        <v>1</v>
      </c>
      <c r="K136" s="54"/>
      <c r="L136" s="305"/>
      <c r="M136" s="54"/>
      <c r="N136" s="56"/>
      <c r="O136" s="56"/>
      <c r="P136" s="301" t="str">
        <f t="shared" si="7"/>
        <v>N/A</v>
      </c>
      <c r="Q136" s="53"/>
      <c r="R136" s="53"/>
      <c r="S136" s="62">
        <v>1</v>
      </c>
      <c r="T136" s="175"/>
      <c r="U136" s="230" t="s">
        <v>1607</v>
      </c>
    </row>
    <row r="137" spans="1:21" ht="81.400000000000006" x14ac:dyDescent="0.45">
      <c r="A137" s="59">
        <f t="shared" si="6"/>
        <v>124</v>
      </c>
      <c r="B137" s="61" t="s">
        <v>1658</v>
      </c>
      <c r="C137" s="57" t="s">
        <v>773</v>
      </c>
      <c r="D137" s="53" t="s">
        <v>1362</v>
      </c>
      <c r="E137" s="54" t="s">
        <v>1441</v>
      </c>
      <c r="F137" s="188"/>
      <c r="G137" s="53" t="s">
        <v>28</v>
      </c>
      <c r="H137" s="62">
        <v>3</v>
      </c>
      <c r="I137" s="55">
        <v>1</v>
      </c>
      <c r="J137" s="55">
        <v>1</v>
      </c>
      <c r="K137" s="54"/>
      <c r="L137" s="305"/>
      <c r="M137" s="54"/>
      <c r="N137" s="56"/>
      <c r="O137" s="56"/>
      <c r="P137" s="301" t="str">
        <f t="shared" si="7"/>
        <v>N/A</v>
      </c>
      <c r="Q137" s="53"/>
      <c r="R137" s="53"/>
      <c r="S137" s="62">
        <v>1</v>
      </c>
      <c r="T137" s="175"/>
      <c r="U137" s="230" t="s">
        <v>1607</v>
      </c>
    </row>
    <row r="138" spans="1:21" ht="58.15" x14ac:dyDescent="0.45">
      <c r="A138" s="59">
        <f t="shared" si="6"/>
        <v>125</v>
      </c>
      <c r="B138" s="61" t="s">
        <v>823</v>
      </c>
      <c r="C138" s="57" t="s">
        <v>17</v>
      </c>
      <c r="D138" s="53" t="s">
        <v>17</v>
      </c>
      <c r="E138" s="54" t="s">
        <v>1354</v>
      </c>
      <c r="F138" s="188"/>
      <c r="G138" s="53" t="s">
        <v>32</v>
      </c>
      <c r="H138" s="62">
        <v>1</v>
      </c>
      <c r="I138" s="55">
        <v>1</v>
      </c>
      <c r="J138" s="55">
        <v>1</v>
      </c>
      <c r="K138" s="54"/>
      <c r="L138" s="305"/>
      <c r="M138" s="54"/>
      <c r="N138" s="56"/>
      <c r="O138" s="56"/>
      <c r="P138" s="301" t="str">
        <f t="shared" si="7"/>
        <v>N/A</v>
      </c>
      <c r="Q138" s="53"/>
      <c r="R138" s="53"/>
      <c r="S138" s="62">
        <v>0</v>
      </c>
      <c r="T138" s="175"/>
      <c r="U138" s="230" t="s">
        <v>1607</v>
      </c>
    </row>
    <row r="139" spans="1:21" ht="58.15" x14ac:dyDescent="0.45">
      <c r="A139" s="59">
        <f t="shared" si="6"/>
        <v>126</v>
      </c>
      <c r="B139" s="61" t="s">
        <v>825</v>
      </c>
      <c r="C139" s="57" t="s">
        <v>773</v>
      </c>
      <c r="D139" s="53" t="s">
        <v>822</v>
      </c>
      <c r="E139" s="54" t="s">
        <v>1355</v>
      </c>
      <c r="F139" s="188"/>
      <c r="G139" s="53" t="s">
        <v>28</v>
      </c>
      <c r="H139" s="62">
        <v>1</v>
      </c>
      <c r="I139" s="55">
        <v>1</v>
      </c>
      <c r="J139" s="55">
        <v>1</v>
      </c>
      <c r="K139" s="54"/>
      <c r="L139" s="305"/>
      <c r="M139" s="54"/>
      <c r="N139" s="56"/>
      <c r="O139" s="56"/>
      <c r="P139" s="301" t="str">
        <f t="shared" si="7"/>
        <v>N/A</v>
      </c>
      <c r="Q139" s="53"/>
      <c r="R139" s="53"/>
      <c r="S139" s="62">
        <v>0</v>
      </c>
      <c r="T139" s="175"/>
      <c r="U139" s="230" t="s">
        <v>1607</v>
      </c>
    </row>
    <row r="140" spans="1:21" ht="23.25" x14ac:dyDescent="0.45">
      <c r="A140" s="59">
        <f t="shared" si="6"/>
        <v>127</v>
      </c>
      <c r="B140" s="61" t="s">
        <v>1654</v>
      </c>
      <c r="C140" s="57" t="s">
        <v>614</v>
      </c>
      <c r="D140" s="53" t="s">
        <v>824</v>
      </c>
      <c r="E140" s="54" t="s">
        <v>1357</v>
      </c>
      <c r="F140" s="188"/>
      <c r="G140" s="53" t="s">
        <v>30</v>
      </c>
      <c r="H140" s="62">
        <v>3</v>
      </c>
      <c r="I140" s="55">
        <v>1</v>
      </c>
      <c r="J140" s="55">
        <v>1</v>
      </c>
      <c r="K140" s="237"/>
      <c r="L140" s="305"/>
      <c r="M140" s="54"/>
      <c r="N140" s="56"/>
      <c r="O140" s="56"/>
      <c r="P140" s="301" t="str">
        <f t="shared" si="7"/>
        <v>N/A</v>
      </c>
      <c r="Q140" s="53"/>
      <c r="R140" s="53"/>
      <c r="S140" s="62">
        <v>1</v>
      </c>
      <c r="T140" s="175"/>
      <c r="U140" s="230" t="s">
        <v>1607</v>
      </c>
    </row>
    <row r="141" spans="1:21" ht="46.5" x14ac:dyDescent="0.45">
      <c r="A141" s="59">
        <f t="shared" si="6"/>
        <v>128</v>
      </c>
      <c r="B141" s="61" t="s">
        <v>1653</v>
      </c>
      <c r="C141" s="57" t="s">
        <v>614</v>
      </c>
      <c r="D141" s="53" t="s">
        <v>826</v>
      </c>
      <c r="E141" s="54" t="s">
        <v>1356</v>
      </c>
      <c r="F141" s="188"/>
      <c r="G141" s="53" t="s">
        <v>30</v>
      </c>
      <c r="H141" s="62">
        <v>1</v>
      </c>
      <c r="I141" s="55">
        <v>1</v>
      </c>
      <c r="J141" s="55">
        <v>1</v>
      </c>
      <c r="K141" s="54"/>
      <c r="L141" s="305"/>
      <c r="M141" s="54"/>
      <c r="N141" s="56"/>
      <c r="O141" s="56"/>
      <c r="P141" s="301" t="str">
        <f t="shared" si="7"/>
        <v>N/A</v>
      </c>
      <c r="Q141" s="53"/>
      <c r="R141" s="53"/>
      <c r="S141" s="62">
        <v>0</v>
      </c>
      <c r="T141" s="175"/>
      <c r="U141" s="230" t="s">
        <v>1607</v>
      </c>
    </row>
    <row r="142" spans="1:21" ht="34.9" x14ac:dyDescent="0.45">
      <c r="A142" s="59">
        <f t="shared" ref="A142:A155" si="8">ROW(A142)-ROW($A$13)</f>
        <v>129</v>
      </c>
      <c r="B142" s="61" t="s">
        <v>1652</v>
      </c>
      <c r="C142" s="57" t="s">
        <v>614</v>
      </c>
      <c r="D142" s="53" t="s">
        <v>827</v>
      </c>
      <c r="E142" s="54" t="s">
        <v>828</v>
      </c>
      <c r="F142" s="188"/>
      <c r="G142" s="53" t="s">
        <v>551</v>
      </c>
      <c r="H142" s="62">
        <v>1</v>
      </c>
      <c r="I142" s="55">
        <v>1</v>
      </c>
      <c r="J142" s="55">
        <v>1</v>
      </c>
      <c r="K142" s="54"/>
      <c r="L142" s="306"/>
      <c r="M142" s="54"/>
      <c r="N142" s="56"/>
      <c r="O142" s="56"/>
      <c r="P142" s="301" t="str">
        <f t="shared" ref="P142:P155" si="9">IF(OR(I142=3,ISBLANK(M142)),"N/A",IF(N142*O142=0,"?",N142*O142))</f>
        <v>N/A</v>
      </c>
      <c r="Q142" s="53"/>
      <c r="R142" s="53"/>
      <c r="S142" s="62">
        <v>0</v>
      </c>
      <c r="T142" s="175"/>
      <c r="U142" s="230" t="s">
        <v>1607</v>
      </c>
    </row>
    <row r="143" spans="1:21" ht="58.15" x14ac:dyDescent="0.45">
      <c r="A143" s="59">
        <f t="shared" si="8"/>
        <v>130</v>
      </c>
      <c r="B143" s="61" t="s">
        <v>829</v>
      </c>
      <c r="C143" s="57" t="s">
        <v>830</v>
      </c>
      <c r="D143" s="53" t="s">
        <v>831</v>
      </c>
      <c r="E143" s="54" t="s">
        <v>832</v>
      </c>
      <c r="F143" s="188"/>
      <c r="G143" s="53" t="s">
        <v>28</v>
      </c>
      <c r="H143" s="62">
        <v>2</v>
      </c>
      <c r="I143" s="55">
        <v>1</v>
      </c>
      <c r="J143" s="55">
        <v>1</v>
      </c>
      <c r="K143" s="54"/>
      <c r="L143" s="305"/>
      <c r="M143" s="54"/>
      <c r="N143" s="56"/>
      <c r="O143" s="56"/>
      <c r="P143" s="301" t="str">
        <f t="shared" si="9"/>
        <v>N/A</v>
      </c>
      <c r="Q143" s="53"/>
      <c r="R143" s="53"/>
      <c r="S143" s="62">
        <v>1</v>
      </c>
      <c r="T143" s="175"/>
      <c r="U143" s="230" t="s">
        <v>1607</v>
      </c>
    </row>
    <row r="144" spans="1:21" ht="69.75" x14ac:dyDescent="0.45">
      <c r="A144" s="59">
        <f t="shared" si="8"/>
        <v>131</v>
      </c>
      <c r="B144" s="61" t="s">
        <v>833</v>
      </c>
      <c r="C144" s="57" t="s">
        <v>830</v>
      </c>
      <c r="D144" s="53" t="s">
        <v>834</v>
      </c>
      <c r="E144" s="54" t="s">
        <v>835</v>
      </c>
      <c r="F144" s="188"/>
      <c r="G144" s="53" t="s">
        <v>28</v>
      </c>
      <c r="H144" s="62">
        <v>3</v>
      </c>
      <c r="I144" s="55">
        <v>1</v>
      </c>
      <c r="J144" s="55">
        <v>1</v>
      </c>
      <c r="K144" s="54"/>
      <c r="L144" s="305"/>
      <c r="M144" s="54"/>
      <c r="N144" s="56"/>
      <c r="O144" s="56"/>
      <c r="P144" s="301" t="str">
        <f t="shared" si="9"/>
        <v>N/A</v>
      </c>
      <c r="Q144" s="53"/>
      <c r="R144" s="53"/>
      <c r="S144" s="62">
        <v>0</v>
      </c>
      <c r="T144" s="175"/>
      <c r="U144" s="230" t="s">
        <v>1607</v>
      </c>
    </row>
    <row r="145" spans="1:21" ht="46.5" x14ac:dyDescent="0.45">
      <c r="A145" s="59">
        <f t="shared" si="8"/>
        <v>132</v>
      </c>
      <c r="B145" s="61" t="s">
        <v>836</v>
      </c>
      <c r="C145" s="57" t="s">
        <v>830</v>
      </c>
      <c r="D145" s="53" t="s">
        <v>837</v>
      </c>
      <c r="E145" s="54" t="s">
        <v>838</v>
      </c>
      <c r="F145" s="188"/>
      <c r="G145" s="53" t="s">
        <v>28</v>
      </c>
      <c r="H145" s="62">
        <v>3</v>
      </c>
      <c r="I145" s="55">
        <v>1</v>
      </c>
      <c r="J145" s="55">
        <v>1</v>
      </c>
      <c r="K145" s="54"/>
      <c r="L145" s="305"/>
      <c r="M145" s="54"/>
      <c r="N145" s="56"/>
      <c r="O145" s="56"/>
      <c r="P145" s="301" t="str">
        <f t="shared" si="9"/>
        <v>N/A</v>
      </c>
      <c r="Q145" s="53"/>
      <c r="R145" s="53"/>
      <c r="S145" s="62">
        <v>1</v>
      </c>
      <c r="T145" s="175"/>
      <c r="U145" s="230" t="s">
        <v>1607</v>
      </c>
    </row>
    <row r="146" spans="1:21" ht="46.5" x14ac:dyDescent="0.45">
      <c r="A146" s="59">
        <f t="shared" si="8"/>
        <v>133</v>
      </c>
      <c r="B146" s="61" t="s">
        <v>839</v>
      </c>
      <c r="C146" s="57" t="s">
        <v>614</v>
      </c>
      <c r="D146" s="53" t="s">
        <v>840</v>
      </c>
      <c r="E146" s="54" t="s">
        <v>841</v>
      </c>
      <c r="F146" s="188"/>
      <c r="G146" s="53" t="s">
        <v>28</v>
      </c>
      <c r="H146" s="62">
        <v>3</v>
      </c>
      <c r="I146" s="55">
        <v>1</v>
      </c>
      <c r="J146" s="55">
        <v>1</v>
      </c>
      <c r="K146" s="54"/>
      <c r="L146" s="305"/>
      <c r="M146" s="54"/>
      <c r="N146" s="56"/>
      <c r="O146" s="56"/>
      <c r="P146" s="301" t="str">
        <f t="shared" si="9"/>
        <v>N/A</v>
      </c>
      <c r="Q146" s="53"/>
      <c r="R146" s="53"/>
      <c r="S146" s="62">
        <v>0</v>
      </c>
      <c r="T146" s="175"/>
      <c r="U146" s="230" t="s">
        <v>1607</v>
      </c>
    </row>
    <row r="147" spans="1:21" ht="46.5" x14ac:dyDescent="0.45">
      <c r="A147" s="59">
        <f t="shared" si="8"/>
        <v>134</v>
      </c>
      <c r="B147" s="61" t="s">
        <v>842</v>
      </c>
      <c r="C147" s="57" t="s">
        <v>830</v>
      </c>
      <c r="D147" s="53" t="s">
        <v>843</v>
      </c>
      <c r="E147" s="54" t="s">
        <v>844</v>
      </c>
      <c r="F147" s="188" t="s">
        <v>1336</v>
      </c>
      <c r="G147" s="53" t="s">
        <v>560</v>
      </c>
      <c r="H147" s="62">
        <v>1</v>
      </c>
      <c r="I147" s="55">
        <v>1</v>
      </c>
      <c r="J147" s="55">
        <v>1</v>
      </c>
      <c r="K147" s="54"/>
      <c r="L147" s="305"/>
      <c r="M147" s="54"/>
      <c r="N147" s="56"/>
      <c r="O147" s="56"/>
      <c r="P147" s="301" t="str">
        <f t="shared" si="9"/>
        <v>N/A</v>
      </c>
      <c r="Q147" s="53"/>
      <c r="R147" s="53"/>
      <c r="S147" s="62">
        <v>0</v>
      </c>
      <c r="T147" s="175"/>
      <c r="U147" s="230" t="s">
        <v>1607</v>
      </c>
    </row>
    <row r="148" spans="1:21" ht="81.400000000000006" x14ac:dyDescent="0.45">
      <c r="A148" s="59">
        <f t="shared" si="8"/>
        <v>135</v>
      </c>
      <c r="B148" s="61" t="s">
        <v>845</v>
      </c>
      <c r="C148" s="57" t="s">
        <v>830</v>
      </c>
      <c r="D148" s="53" t="s">
        <v>846</v>
      </c>
      <c r="E148" s="54" t="s">
        <v>1953</v>
      </c>
      <c r="F148" s="188" t="s">
        <v>1358</v>
      </c>
      <c r="G148" s="53" t="s">
        <v>560</v>
      </c>
      <c r="H148" s="62">
        <v>1</v>
      </c>
      <c r="I148" s="55">
        <v>1</v>
      </c>
      <c r="J148" s="55">
        <v>1</v>
      </c>
      <c r="K148" s="54"/>
      <c r="L148" s="305"/>
      <c r="M148" s="54"/>
      <c r="N148" s="56"/>
      <c r="O148" s="56"/>
      <c r="P148" s="301" t="str">
        <f t="shared" si="9"/>
        <v>N/A</v>
      </c>
      <c r="Q148" s="53"/>
      <c r="R148" s="53"/>
      <c r="S148" s="62">
        <v>0</v>
      </c>
      <c r="T148" s="175"/>
      <c r="U148" s="230" t="s">
        <v>1607</v>
      </c>
    </row>
    <row r="149" spans="1:21" ht="46.5" x14ac:dyDescent="0.45">
      <c r="A149" s="59">
        <f t="shared" si="8"/>
        <v>136</v>
      </c>
      <c r="B149" s="61" t="s">
        <v>847</v>
      </c>
      <c r="C149" s="57" t="s">
        <v>830</v>
      </c>
      <c r="D149" s="53" t="s">
        <v>848</v>
      </c>
      <c r="E149" s="54" t="s">
        <v>849</v>
      </c>
      <c r="F149" s="188" t="s">
        <v>1336</v>
      </c>
      <c r="G149" s="53" t="s">
        <v>560</v>
      </c>
      <c r="H149" s="62">
        <v>1</v>
      </c>
      <c r="I149" s="55">
        <v>1</v>
      </c>
      <c r="J149" s="55">
        <v>1</v>
      </c>
      <c r="K149" s="54"/>
      <c r="L149" s="305"/>
      <c r="M149" s="54"/>
      <c r="N149" s="56"/>
      <c r="O149" s="56"/>
      <c r="P149" s="301" t="str">
        <f t="shared" si="9"/>
        <v>N/A</v>
      </c>
      <c r="Q149" s="53"/>
      <c r="R149" s="53"/>
      <c r="S149" s="62">
        <v>0</v>
      </c>
      <c r="T149" s="175"/>
      <c r="U149" s="230" t="s">
        <v>1607</v>
      </c>
    </row>
    <row r="150" spans="1:21" ht="46.5" x14ac:dyDescent="0.45">
      <c r="A150" s="59">
        <f t="shared" si="8"/>
        <v>137</v>
      </c>
      <c r="B150" s="61" t="s">
        <v>850</v>
      </c>
      <c r="C150" s="57" t="s">
        <v>17</v>
      </c>
      <c r="D150" s="53" t="s">
        <v>851</v>
      </c>
      <c r="E150" s="54" t="s">
        <v>1143</v>
      </c>
      <c r="F150" s="188" t="s">
        <v>1359</v>
      </c>
      <c r="G150" s="53" t="s">
        <v>560</v>
      </c>
      <c r="H150" s="62">
        <v>3</v>
      </c>
      <c r="I150" s="55">
        <v>1</v>
      </c>
      <c r="J150" s="55">
        <v>1</v>
      </c>
      <c r="K150" s="54"/>
      <c r="L150" s="305"/>
      <c r="M150" s="54"/>
      <c r="N150" s="56"/>
      <c r="O150" s="56"/>
      <c r="P150" s="301" t="str">
        <f t="shared" si="9"/>
        <v>N/A</v>
      </c>
      <c r="Q150" s="53"/>
      <c r="R150" s="53"/>
      <c r="S150" s="62">
        <v>0</v>
      </c>
      <c r="T150" s="175"/>
      <c r="U150" s="230" t="s">
        <v>1607</v>
      </c>
    </row>
    <row r="151" spans="1:21" ht="34.9" x14ac:dyDescent="0.45">
      <c r="A151" s="59">
        <f t="shared" si="8"/>
        <v>138</v>
      </c>
      <c r="B151" s="61" t="s">
        <v>852</v>
      </c>
      <c r="C151" s="57" t="s">
        <v>830</v>
      </c>
      <c r="D151" s="53" t="s">
        <v>853</v>
      </c>
      <c r="E151" s="54" t="s">
        <v>854</v>
      </c>
      <c r="F151" s="188"/>
      <c r="G151" s="53" t="s">
        <v>28</v>
      </c>
      <c r="H151" s="62">
        <v>3</v>
      </c>
      <c r="I151" s="55">
        <v>1</v>
      </c>
      <c r="J151" s="55">
        <v>1</v>
      </c>
      <c r="K151" s="54"/>
      <c r="L151" s="305"/>
      <c r="M151" s="54"/>
      <c r="N151" s="56"/>
      <c r="O151" s="56"/>
      <c r="P151" s="301" t="str">
        <f t="shared" si="9"/>
        <v>N/A</v>
      </c>
      <c r="Q151" s="53"/>
      <c r="R151" s="53"/>
      <c r="S151" s="62">
        <v>0</v>
      </c>
      <c r="T151" s="175"/>
      <c r="U151" s="230" t="s">
        <v>1607</v>
      </c>
    </row>
    <row r="152" spans="1:21" ht="34.9" x14ac:dyDescent="0.45">
      <c r="A152" s="59">
        <f t="shared" si="8"/>
        <v>139</v>
      </c>
      <c r="B152" s="61" t="s">
        <v>855</v>
      </c>
      <c r="C152" s="57" t="s">
        <v>601</v>
      </c>
      <c r="D152" s="53" t="s">
        <v>856</v>
      </c>
      <c r="E152" s="54" t="s">
        <v>1246</v>
      </c>
      <c r="F152" s="188"/>
      <c r="G152" s="53" t="s">
        <v>28</v>
      </c>
      <c r="H152" s="62">
        <v>2</v>
      </c>
      <c r="I152" s="55">
        <v>1</v>
      </c>
      <c r="J152" s="55">
        <v>1</v>
      </c>
      <c r="K152" s="237"/>
      <c r="L152" s="305"/>
      <c r="M152" s="54"/>
      <c r="N152" s="56"/>
      <c r="O152" s="56"/>
      <c r="P152" s="301" t="str">
        <f t="shared" si="9"/>
        <v>N/A</v>
      </c>
      <c r="Q152" s="53"/>
      <c r="R152" s="53"/>
      <c r="S152" s="62">
        <v>0</v>
      </c>
      <c r="T152" s="175"/>
      <c r="U152" s="230" t="s">
        <v>1607</v>
      </c>
    </row>
    <row r="153" spans="1:21" ht="34.9" x14ac:dyDescent="0.45">
      <c r="A153" s="59">
        <f t="shared" si="8"/>
        <v>140</v>
      </c>
      <c r="B153" s="61" t="s">
        <v>857</v>
      </c>
      <c r="C153" s="57" t="s">
        <v>601</v>
      </c>
      <c r="D153" s="53" t="s">
        <v>858</v>
      </c>
      <c r="E153" s="54" t="s">
        <v>859</v>
      </c>
      <c r="F153" s="188"/>
      <c r="G153" s="53" t="s">
        <v>28</v>
      </c>
      <c r="H153" s="62">
        <v>3</v>
      </c>
      <c r="I153" s="55">
        <v>1</v>
      </c>
      <c r="J153" s="55">
        <v>1</v>
      </c>
      <c r="K153" s="54"/>
      <c r="L153" s="305"/>
      <c r="M153" s="54"/>
      <c r="N153" s="56"/>
      <c r="O153" s="56"/>
      <c r="P153" s="301" t="str">
        <f t="shared" si="9"/>
        <v>N/A</v>
      </c>
      <c r="Q153" s="53"/>
      <c r="R153" s="53"/>
      <c r="S153" s="62">
        <v>0</v>
      </c>
      <c r="T153" s="175"/>
      <c r="U153" s="230" t="s">
        <v>1607</v>
      </c>
    </row>
    <row r="154" spans="1:21" ht="34.9" x14ac:dyDescent="0.45">
      <c r="A154" s="59">
        <f t="shared" si="8"/>
        <v>141</v>
      </c>
      <c r="B154" s="61" t="s">
        <v>860</v>
      </c>
      <c r="C154" s="57" t="s">
        <v>601</v>
      </c>
      <c r="D154" s="53" t="s">
        <v>861</v>
      </c>
      <c r="E154" s="54" t="s">
        <v>862</v>
      </c>
      <c r="F154" s="188"/>
      <c r="G154" s="53" t="s">
        <v>28</v>
      </c>
      <c r="H154" s="62">
        <v>3</v>
      </c>
      <c r="I154" s="55">
        <v>1</v>
      </c>
      <c r="J154" s="55">
        <v>1</v>
      </c>
      <c r="K154" s="54"/>
      <c r="L154" s="305"/>
      <c r="M154" s="54" t="s">
        <v>2088</v>
      </c>
      <c r="N154" s="56">
        <v>1</v>
      </c>
      <c r="O154" s="56">
        <v>2</v>
      </c>
      <c r="P154" s="301">
        <f t="shared" si="9"/>
        <v>2</v>
      </c>
      <c r="Q154" s="53"/>
      <c r="R154" s="53"/>
      <c r="S154" s="62">
        <v>0</v>
      </c>
      <c r="T154" s="175"/>
      <c r="U154" s="230" t="s">
        <v>1607</v>
      </c>
    </row>
    <row r="155" spans="1:21" ht="69.75" x14ac:dyDescent="0.45">
      <c r="A155" s="59">
        <f t="shared" si="8"/>
        <v>142</v>
      </c>
      <c r="B155" s="61" t="s">
        <v>863</v>
      </c>
      <c r="C155" s="57" t="s">
        <v>430</v>
      </c>
      <c r="D155" s="53" t="s">
        <v>864</v>
      </c>
      <c r="E155" s="54" t="s">
        <v>865</v>
      </c>
      <c r="F155" s="188"/>
      <c r="G155" s="53" t="s">
        <v>32</v>
      </c>
      <c r="H155" s="62">
        <v>1</v>
      </c>
      <c r="I155" s="55">
        <v>1</v>
      </c>
      <c r="J155" s="55">
        <v>1</v>
      </c>
      <c r="K155" s="54"/>
      <c r="L155" s="305"/>
      <c r="M155" s="54"/>
      <c r="N155" s="56"/>
      <c r="O155" s="56"/>
      <c r="P155" s="301" t="str">
        <f t="shared" si="9"/>
        <v>N/A</v>
      </c>
      <c r="Q155" s="53"/>
      <c r="R155" s="53"/>
      <c r="S155" s="62">
        <v>1</v>
      </c>
      <c r="T155" s="175"/>
      <c r="U155" s="230" t="s">
        <v>1607</v>
      </c>
    </row>
    <row r="156" spans="1:21" x14ac:dyDescent="0.45">
      <c r="H156" s="28"/>
      <c r="I156" s="28"/>
      <c r="J156" s="28"/>
    </row>
    <row r="157" spans="1:21" ht="20.55" customHeight="1" x14ac:dyDescent="0.45">
      <c r="A157" s="47" t="s">
        <v>1940</v>
      </c>
    </row>
    <row r="160" spans="1:21" x14ac:dyDescent="0.45">
      <c r="A160" t="s">
        <v>866</v>
      </c>
      <c r="B160" t="s">
        <v>867</v>
      </c>
      <c r="G160" s="51" t="s">
        <v>868</v>
      </c>
    </row>
    <row r="162" spans="1:14" ht="14.55" customHeight="1" x14ac:dyDescent="0.45">
      <c r="B162" s="79" t="s">
        <v>869</v>
      </c>
      <c r="C162" s="79" t="s">
        <v>155</v>
      </c>
      <c r="D162" s="79"/>
      <c r="G162" t="s">
        <v>25</v>
      </c>
      <c r="I162" s="19"/>
      <c r="K162" s="418"/>
      <c r="L162" s="418"/>
      <c r="M162" s="418"/>
      <c r="N162" s="418"/>
    </row>
    <row r="163" spans="1:14" x14ac:dyDescent="0.45">
      <c r="B163" s="84">
        <v>1</v>
      </c>
      <c r="C163" s="81" t="s">
        <v>612</v>
      </c>
      <c r="D163" s="83"/>
      <c r="K163" s="418"/>
      <c r="L163" s="418"/>
      <c r="M163" s="418"/>
      <c r="N163" s="418"/>
    </row>
    <row r="164" spans="1:14" x14ac:dyDescent="0.45">
      <c r="B164" s="84">
        <v>2</v>
      </c>
      <c r="C164" s="81" t="s">
        <v>623</v>
      </c>
      <c r="D164" s="83"/>
      <c r="K164" s="418"/>
      <c r="L164" s="418"/>
      <c r="M164" s="418"/>
      <c r="N164" s="418"/>
    </row>
    <row r="165" spans="1:14" x14ac:dyDescent="0.45">
      <c r="B165" s="86">
        <v>2.1</v>
      </c>
      <c r="C165" s="81" t="s">
        <v>870</v>
      </c>
      <c r="D165" s="82"/>
      <c r="K165" s="418"/>
      <c r="L165" s="418"/>
      <c r="M165" s="418"/>
      <c r="N165" s="418"/>
    </row>
    <row r="166" spans="1:14" x14ac:dyDescent="0.45">
      <c r="B166" s="86">
        <v>2.2000000000000002</v>
      </c>
      <c r="C166" s="81" t="s">
        <v>871</v>
      </c>
      <c r="D166" s="83"/>
    </row>
    <row r="167" spans="1:14" x14ac:dyDescent="0.45">
      <c r="B167" s="86">
        <v>2.2999999999999998</v>
      </c>
      <c r="C167" s="81" t="s">
        <v>872</v>
      </c>
      <c r="D167" s="83"/>
      <c r="G167" t="s">
        <v>873</v>
      </c>
      <c r="I167" s="21"/>
      <c r="K167" s="418"/>
      <c r="L167" s="418"/>
      <c r="M167" s="418"/>
      <c r="N167" s="418"/>
    </row>
    <row r="168" spans="1:14" x14ac:dyDescent="0.45">
      <c r="B168" s="86">
        <v>2.4</v>
      </c>
      <c r="C168" s="81" t="s">
        <v>874</v>
      </c>
      <c r="D168" s="83"/>
      <c r="K168" s="418"/>
      <c r="L168" s="418"/>
      <c r="M168" s="418"/>
      <c r="N168" s="418"/>
    </row>
    <row r="169" spans="1:14" x14ac:dyDescent="0.45">
      <c r="B169" s="86">
        <v>2.5</v>
      </c>
      <c r="C169" s="81" t="s">
        <v>875</v>
      </c>
      <c r="D169" s="83"/>
      <c r="K169" s="418"/>
      <c r="L169" s="418"/>
      <c r="M169" s="418"/>
      <c r="N169" s="418"/>
    </row>
    <row r="170" spans="1:14" x14ac:dyDescent="0.45">
      <c r="B170" s="86">
        <v>2.6</v>
      </c>
      <c r="C170" s="81" t="s">
        <v>689</v>
      </c>
      <c r="D170" s="83"/>
      <c r="K170" s="418"/>
      <c r="L170" s="418"/>
      <c r="M170" s="418"/>
      <c r="N170" s="418"/>
    </row>
    <row r="171" spans="1:14" x14ac:dyDescent="0.45">
      <c r="B171" s="86">
        <v>2.7</v>
      </c>
      <c r="C171" s="81" t="s">
        <v>704</v>
      </c>
      <c r="D171" s="83"/>
    </row>
    <row r="172" spans="1:14" x14ac:dyDescent="0.45">
      <c r="B172" s="86">
        <v>2.8</v>
      </c>
      <c r="C172" s="81" t="s">
        <v>876</v>
      </c>
      <c r="D172" s="83"/>
      <c r="G172" t="s">
        <v>877</v>
      </c>
      <c r="I172" s="20"/>
      <c r="K172" s="418" t="s">
        <v>1144</v>
      </c>
      <c r="L172" s="418"/>
      <c r="M172" s="418"/>
      <c r="N172" s="418"/>
    </row>
    <row r="173" spans="1:14" x14ac:dyDescent="0.45">
      <c r="B173" s="80">
        <v>3</v>
      </c>
      <c r="C173" s="81" t="s">
        <v>62</v>
      </c>
      <c r="D173" s="85"/>
      <c r="K173" s="418"/>
      <c r="L173" s="418"/>
      <c r="M173" s="418"/>
      <c r="N173" s="418"/>
    </row>
    <row r="174" spans="1:14" x14ac:dyDescent="0.45">
      <c r="K174" s="418"/>
      <c r="L174" s="418"/>
      <c r="M174" s="418"/>
      <c r="N174" s="418"/>
    </row>
    <row r="175" spans="1:14" x14ac:dyDescent="0.45">
      <c r="A175" t="s">
        <v>878</v>
      </c>
      <c r="B175" t="s">
        <v>879</v>
      </c>
      <c r="K175" s="418"/>
      <c r="L175" s="418"/>
      <c r="M175" s="418"/>
      <c r="N175" s="418"/>
    </row>
    <row r="177" spans="2:23" ht="15.6" customHeight="1" x14ac:dyDescent="0.45">
      <c r="B177" s="87">
        <v>5</v>
      </c>
      <c r="C177" t="s">
        <v>880</v>
      </c>
      <c r="G177" t="s">
        <v>881</v>
      </c>
      <c r="I177" s="22"/>
      <c r="K177" s="418"/>
      <c r="L177" s="418"/>
      <c r="M177" s="418"/>
      <c r="N177" s="418"/>
    </row>
    <row r="178" spans="2:23" x14ac:dyDescent="0.45">
      <c r="K178" s="418"/>
      <c r="L178" s="418"/>
      <c r="M178" s="418"/>
      <c r="N178" s="418"/>
    </row>
    <row r="179" spans="2:23" x14ac:dyDescent="0.45">
      <c r="B179" t="s">
        <v>883</v>
      </c>
      <c r="K179" s="418"/>
      <c r="L179" s="418"/>
      <c r="M179" s="418"/>
      <c r="N179" s="418"/>
    </row>
    <row r="180" spans="2:23" x14ac:dyDescent="0.45">
      <c r="K180" s="418"/>
      <c r="L180" s="418"/>
      <c r="M180" s="418"/>
      <c r="N180" s="418"/>
    </row>
    <row r="181" spans="2:23" x14ac:dyDescent="0.45">
      <c r="B181" s="148" t="s">
        <v>884</v>
      </c>
      <c r="C181" s="148" t="s">
        <v>885</v>
      </c>
      <c r="D181" s="148" t="s">
        <v>886</v>
      </c>
    </row>
    <row r="182" spans="2:23" x14ac:dyDescent="0.45">
      <c r="B182" s="147">
        <v>1</v>
      </c>
      <c r="C182" s="100" t="s">
        <v>2003</v>
      </c>
      <c r="D182" s="87" t="s">
        <v>888</v>
      </c>
      <c r="G182" t="s">
        <v>887</v>
      </c>
      <c r="I182" s="24"/>
      <c r="K182" s="418"/>
      <c r="L182" s="418"/>
      <c r="M182" s="418"/>
      <c r="N182" s="418"/>
    </row>
    <row r="183" spans="2:23" x14ac:dyDescent="0.45">
      <c r="B183" s="147">
        <v>2</v>
      </c>
      <c r="C183" s="100" t="s">
        <v>889</v>
      </c>
      <c r="D183" s="87" t="s">
        <v>890</v>
      </c>
      <c r="K183" s="418"/>
      <c r="L183" s="418"/>
      <c r="M183" s="418"/>
      <c r="N183" s="418"/>
    </row>
    <row r="184" spans="2:23" x14ac:dyDescent="0.45">
      <c r="B184" s="147">
        <v>3</v>
      </c>
      <c r="C184" s="100" t="s">
        <v>891</v>
      </c>
      <c r="D184" s="87" t="s">
        <v>892</v>
      </c>
      <c r="K184" s="418"/>
      <c r="L184" s="418"/>
      <c r="M184" s="418"/>
      <c r="N184" s="418"/>
    </row>
    <row r="185" spans="2:23" x14ac:dyDescent="0.45">
      <c r="B185" s="147">
        <v>4</v>
      </c>
      <c r="C185" s="100" t="s">
        <v>893</v>
      </c>
      <c r="D185" s="87" t="s">
        <v>894</v>
      </c>
      <c r="K185" s="418"/>
      <c r="L185" s="418"/>
      <c r="M185" s="418"/>
      <c r="N185" s="418"/>
    </row>
    <row r="186" spans="2:23" x14ac:dyDescent="0.45">
      <c r="B186" s="147">
        <v>5</v>
      </c>
      <c r="C186" s="100"/>
      <c r="D186" s="87"/>
    </row>
    <row r="187" spans="2:23" x14ac:dyDescent="0.45">
      <c r="B187" s="147">
        <v>6</v>
      </c>
      <c r="C187" s="100"/>
      <c r="D187" s="87"/>
    </row>
    <row r="188" spans="2:23" ht="47.1" customHeight="1" x14ac:dyDescent="0.45">
      <c r="B188" t="s">
        <v>895</v>
      </c>
    </row>
    <row r="189" spans="2:23" ht="16.149999999999999" thickBot="1" x14ac:dyDescent="0.5">
      <c r="H189" s="68" t="s">
        <v>2109</v>
      </c>
      <c r="I189" s="289"/>
      <c r="J189" s="290"/>
      <c r="K189" s="290"/>
      <c r="L189" s="290"/>
      <c r="M189" s="290"/>
      <c r="N189" s="291"/>
      <c r="P189" s="292">
        <v>4</v>
      </c>
      <c r="Q189" s="126" t="s">
        <v>2089</v>
      </c>
    </row>
    <row r="190" spans="2:23" ht="16.5" thickTop="1" thickBot="1" x14ac:dyDescent="0.5">
      <c r="B190" s="148" t="s">
        <v>884</v>
      </c>
      <c r="C190" s="148" t="s">
        <v>896</v>
      </c>
      <c r="D190" s="148" t="s">
        <v>897</v>
      </c>
      <c r="H190" s="68" t="s">
        <v>2090</v>
      </c>
      <c r="I190" s="293"/>
      <c r="J190" s="294"/>
      <c r="K190" s="294"/>
      <c r="L190" s="294"/>
      <c r="M190" s="294"/>
      <c r="N190" s="295"/>
      <c r="P190" s="292">
        <v>4</v>
      </c>
      <c r="Q190" s="126" t="s">
        <v>2091</v>
      </c>
    </row>
    <row r="191" spans="2:23" ht="16.5" thickTop="1" thickBot="1" x14ac:dyDescent="0.5">
      <c r="B191" s="147">
        <v>1</v>
      </c>
      <c r="C191" s="100">
        <v>50000</v>
      </c>
      <c r="D191" s="87" t="s">
        <v>898</v>
      </c>
      <c r="H191" s="68" t="s">
        <v>2092</v>
      </c>
      <c r="I191" s="293" t="s">
        <v>2093</v>
      </c>
      <c r="J191" s="294" t="s">
        <v>2094</v>
      </c>
      <c r="K191" s="294" t="s">
        <v>2095</v>
      </c>
      <c r="L191" s="294" t="s">
        <v>2095</v>
      </c>
      <c r="M191" s="294"/>
      <c r="N191" s="295"/>
      <c r="P191" s="69" t="s">
        <v>2095</v>
      </c>
      <c r="Q191" s="12" t="s">
        <v>2096</v>
      </c>
    </row>
    <row r="192" spans="2:23" ht="16.8" customHeight="1" thickTop="1" thickBot="1" x14ac:dyDescent="0.5">
      <c r="B192" s="147">
        <v>2</v>
      </c>
      <c r="C192" s="100">
        <v>500000</v>
      </c>
      <c r="D192" s="87" t="s">
        <v>899</v>
      </c>
      <c r="H192" s="68" t="s">
        <v>466</v>
      </c>
      <c r="I192" s="293" t="s">
        <v>2093</v>
      </c>
      <c r="J192" s="294" t="s">
        <v>2094</v>
      </c>
      <c r="K192" s="294" t="s">
        <v>2094</v>
      </c>
      <c r="L192" s="294" t="s">
        <v>2095</v>
      </c>
      <c r="M192" s="294"/>
      <c r="N192" s="295"/>
      <c r="P192" s="69" t="s">
        <v>2094</v>
      </c>
      <c r="Q192" s="12" t="s">
        <v>2096</v>
      </c>
      <c r="R192" s="419" t="s">
        <v>2097</v>
      </c>
      <c r="S192" s="303"/>
      <c r="T192" s="303"/>
      <c r="U192" s="303"/>
      <c r="V192" s="303"/>
      <c r="W192" s="303"/>
    </row>
    <row r="193" spans="2:24" ht="16.5" thickTop="1" thickBot="1" x14ac:dyDescent="0.5">
      <c r="B193" s="147">
        <v>3</v>
      </c>
      <c r="C193" s="100">
        <v>5000000</v>
      </c>
      <c r="D193" s="87" t="s">
        <v>900</v>
      </c>
      <c r="H193" s="68" t="s">
        <v>467</v>
      </c>
      <c r="I193" s="293" t="s">
        <v>2098</v>
      </c>
      <c r="J193" s="294" t="s">
        <v>2093</v>
      </c>
      <c r="K193" s="294" t="s">
        <v>2094</v>
      </c>
      <c r="L193" s="294" t="s">
        <v>2094</v>
      </c>
      <c r="M193" s="294"/>
      <c r="N193" s="295"/>
      <c r="P193" s="69" t="s">
        <v>2093</v>
      </c>
      <c r="Q193" s="12" t="s">
        <v>2099</v>
      </c>
      <c r="R193" s="419"/>
      <c r="S193" s="303"/>
      <c r="T193" s="303"/>
      <c r="U193" s="303"/>
      <c r="V193" s="303"/>
      <c r="W193" s="303"/>
    </row>
    <row r="194" spans="2:24" ht="16.5" thickTop="1" thickBot="1" x14ac:dyDescent="0.5">
      <c r="B194" s="147">
        <v>4</v>
      </c>
      <c r="C194" s="100">
        <v>25000000</v>
      </c>
      <c r="D194" s="87" t="s">
        <v>901</v>
      </c>
      <c r="H194" s="68" t="s">
        <v>468</v>
      </c>
      <c r="I194" s="296" t="s">
        <v>2098</v>
      </c>
      <c r="J194" s="297" t="s">
        <v>2098</v>
      </c>
      <c r="K194" s="297" t="s">
        <v>2093</v>
      </c>
      <c r="L194" s="297" t="s">
        <v>2094</v>
      </c>
      <c r="M194" s="297"/>
      <c r="N194" s="298"/>
      <c r="P194" s="69" t="s">
        <v>2098</v>
      </c>
      <c r="Q194" s="12" t="s">
        <v>2099</v>
      </c>
      <c r="R194" s="419"/>
    </row>
    <row r="195" spans="2:24" ht="16.149999999999999" thickTop="1" x14ac:dyDescent="0.45">
      <c r="B195" s="147">
        <v>5</v>
      </c>
      <c r="C195" s="100"/>
      <c r="D195" s="87"/>
      <c r="I195" s="299">
        <v>1</v>
      </c>
      <c r="J195" s="299">
        <v>2</v>
      </c>
      <c r="K195" s="299">
        <v>3</v>
      </c>
      <c r="L195" s="299">
        <v>4</v>
      </c>
      <c r="M195" s="299">
        <v>5</v>
      </c>
      <c r="N195" s="299">
        <v>6</v>
      </c>
    </row>
    <row r="196" spans="2:24" ht="15.75" x14ac:dyDescent="0.45">
      <c r="B196" s="147">
        <v>6</v>
      </c>
      <c r="C196" s="100"/>
      <c r="D196" s="87"/>
      <c r="L196" s="300"/>
      <c r="M196" s="300"/>
      <c r="N196" s="300" t="s">
        <v>1043</v>
      </c>
    </row>
    <row r="197" spans="2:24" ht="15.75" x14ac:dyDescent="0.45">
      <c r="H197" s="137" t="s">
        <v>2100</v>
      </c>
      <c r="I197" s="292">
        <v>1</v>
      </c>
      <c r="J197" s="292">
        <v>4</v>
      </c>
      <c r="K197" s="301">
        <f>I197*J197</f>
        <v>4</v>
      </c>
      <c r="L197" s="71"/>
      <c r="X197" s="302"/>
    </row>
  </sheetData>
  <mergeCells count="15">
    <mergeCell ref="R192:R194"/>
    <mergeCell ref="Q2:S2"/>
    <mergeCell ref="A7:E11"/>
    <mergeCell ref="K177:N180"/>
    <mergeCell ref="K182:N185"/>
    <mergeCell ref="A5:B5"/>
    <mergeCell ref="C5:E5"/>
    <mergeCell ref="R5:S5"/>
    <mergeCell ref="A1:E1"/>
    <mergeCell ref="A3:B3"/>
    <mergeCell ref="C4:E4"/>
    <mergeCell ref="K172:N175"/>
    <mergeCell ref="K167:N170"/>
    <mergeCell ref="K162:N165"/>
    <mergeCell ref="A2:D2"/>
  </mergeCells>
  <conditionalFormatting sqref="B14:S155">
    <cfRule type="expression" dxfId="241" priority="448">
      <formula>IF($G14="Recht",TRUE,FALSE)</formula>
    </cfRule>
    <cfRule type="expression" dxfId="240" priority="1907">
      <formula>IF($G14="Projektleitung",TRUE,FALSE)</formula>
    </cfRule>
    <cfRule type="expression" dxfId="239" priority="1964">
      <formula>IF($G14="Informatik",TRUE,FALSE)</formula>
    </cfRule>
    <cfRule type="expression" dxfId="238" priority="2143">
      <formula>IF($G14="CISO",TRUE,FALSE)</formula>
    </cfRule>
    <cfRule type="expression" dxfId="237" priority="2259">
      <formula>IF($G14="Datenschutz",TRUE,FALSE)</formula>
    </cfRule>
  </conditionalFormatting>
  <conditionalFormatting sqref="B14:T155">
    <cfRule type="expression" dxfId="236" priority="1">
      <formula>IF($U14="OFF",TRUE,FALSE)</formula>
    </cfRule>
  </conditionalFormatting>
  <conditionalFormatting sqref="I189:N194 P191:P194">
    <cfRule type="expression" dxfId="235" priority="23">
      <formula>I189="G"</formula>
    </cfRule>
    <cfRule type="expression" dxfId="234" priority="24">
      <formula>I189="Y"</formula>
    </cfRule>
    <cfRule type="expression" dxfId="233" priority="25">
      <formula>I189="O"</formula>
    </cfRule>
    <cfRule type="expression" dxfId="232" priority="26">
      <formula>I189="R"</formula>
    </cfRule>
  </conditionalFormatting>
  <conditionalFormatting sqref="K197">
    <cfRule type="expression" dxfId="231" priority="20">
      <formula>INDEX($I$189:$N$194,7-I197,J197)="G"</formula>
    </cfRule>
    <cfRule type="expression" dxfId="230" priority="21">
      <formula>INDEX($I$189:$N$194,7-I197,J197)="Y"</formula>
    </cfRule>
    <cfRule type="expression" dxfId="229" priority="22">
      <formula>INDEX($I$189:$N$194,7-I197,J197)="O"</formula>
    </cfRule>
    <cfRule type="expression" dxfId="228" priority="27">
      <formula>INDEX($I$189:$N$194,7-I197,J197)="R"</formula>
    </cfRule>
    <cfRule type="expression" dxfId="227" priority="29">
      <formula>IF($K197="DPO",TRUE,FALSE)</formula>
    </cfRule>
    <cfRule type="expression" dxfId="226" priority="30">
      <formula>IF($K197="IT",TRUE,FALSE)</formula>
    </cfRule>
    <cfRule type="expression" dxfId="225" priority="31">
      <formula>IF($K197="Legal",TRUE,FALSE)</formula>
    </cfRule>
    <cfRule type="expression" dxfId="224" priority="32">
      <formula>IF($K197="CISO",TRUE,FALSE)</formula>
    </cfRule>
    <cfRule type="expression" dxfId="223" priority="33">
      <formula>IF($K197="Project Manager",TRUE,FALSE)</formula>
    </cfRule>
  </conditionalFormatting>
  <conditionalFormatting sqref="P14:P155">
    <cfRule type="expression" dxfId="222" priority="2">
      <formula>INDEX($I$189:$N$194,7-N14,O14)="G"</formula>
    </cfRule>
    <cfRule type="expression" dxfId="221" priority="3">
      <formula>INDEX($I$189:$N$194,7-N14,O14)="Y"</formula>
    </cfRule>
    <cfRule type="expression" dxfId="220" priority="4">
      <formula>INDEX($I$189:$N$194,7-N14,O14)="O"</formula>
    </cfRule>
    <cfRule type="expression" dxfId="219" priority="5">
      <formula>INDEX($I$189:$N$194,7-N14,O14)="R"</formula>
    </cfRule>
  </conditionalFormatting>
  <dataValidations disablePrompts="1" count="1">
    <dataValidation type="list" allowBlank="1" showInputMessage="1" showErrorMessage="1" sqref="U14:U155" xr:uid="{00000000-0002-0000-0300-000000000000}">
      <formula1>"ON,OFF"</formula1>
    </dataValidation>
  </dataValidations>
  <pageMargins left="0.7" right="0.7" top="0.78740157499999996" bottom="0.78740157499999996" header="0.3" footer="0.3"/>
  <pageSetup paperSize="8" scale="60" fitToHeight="0" orientation="landscape" r:id="rId1"/>
  <headerFooter>
    <oddFooter>&amp;LAll Rights Reserved by VISCHER Ltd. May only be used with license.</oddFooter>
  </headerFooter>
  <rowBreaks count="1" manualBreakCount="1">
    <brk id="158" max="18"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261" id="{00000000-000E-0000-0300-0000B4080000}">
            <x14:iconSet iconSet="3Symbols2" showValue="0" custom="1">
              <x14:cfvo type="percent">
                <xm:f>0</xm:f>
              </x14:cfvo>
              <x14:cfvo type="num">
                <xm:f>2</xm:f>
              </x14:cfvo>
              <x14:cfvo type="num">
                <xm:f>3</xm:f>
              </x14:cfvo>
              <x14:cfIcon iconSet="3Symbols2" iconId="0"/>
              <x14:cfIcon iconSet="3Symbols" iconId="1"/>
              <x14:cfIcon iconSet="3Symbols2" iconId="2"/>
            </x14:iconSet>
          </x14:cfRule>
          <xm:sqref>I7:I9 I14:I155</xm:sqref>
        </x14:conditionalFormatting>
        <x14:conditionalFormatting xmlns:xm="http://schemas.microsoft.com/office/excel/2006/main">
          <x14:cfRule type="iconSet" priority="2264" id="{C7EC80E1-E41C-457A-8C6F-03855AABA85A}">
            <x14:iconSet iconSet="3Symbols2" showValue="0" custom="1">
              <x14:cfvo type="percent">
                <xm:f>0</xm:f>
              </x14:cfvo>
              <x14:cfvo type="num">
                <xm:f>2</xm:f>
              </x14:cfvo>
              <x14:cfvo type="num">
                <xm:f>3</xm:f>
              </x14:cfvo>
              <x14:cfIcon iconSet="3Symbols2" iconId="0"/>
              <x14:cfIcon iconSet="3Symbols" iconId="1"/>
              <x14:cfIcon iconSet="3Symbols2" iconId="2"/>
            </x14:iconSet>
          </x14:cfRule>
          <xm:sqref>J7:J9 J14:J155</xm:sqref>
        </x14:conditionalFormatting>
        <x14:conditionalFormatting xmlns:xm="http://schemas.microsoft.com/office/excel/2006/main">
          <x14:cfRule type="iconSet" priority="2267" id="{3963FC63-5FF4-43F0-A8AD-276ECC318B97}">
            <x14:iconSet iconSet="3Symbols2" showValue="0" custom="1">
              <x14:cfvo type="percent">
                <xm:f>0</xm:f>
              </x14:cfvo>
              <x14:cfvo type="num">
                <xm:f>1</xm:f>
              </x14:cfvo>
              <x14:cfvo type="num">
                <xm:f>2</xm:f>
              </x14:cfvo>
              <x14:cfIcon iconSet="4RedToBlack" iconId="1"/>
              <x14:cfIcon iconSet="3Symbols2" iconId="0"/>
              <x14:cfIcon iconSet="3Symbols2" iconId="2"/>
            </x14:iconSet>
          </x14:cfRule>
          <xm:sqref>S14:S155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43"/>
  <sheetViews>
    <sheetView showGridLines="0" zoomScaleNormal="100" workbookViewId="0">
      <selection activeCell="H3" sqref="H3:I3"/>
    </sheetView>
  </sheetViews>
  <sheetFormatPr baseColWidth="10" defaultColWidth="11.46484375" defaultRowHeight="14.25" x14ac:dyDescent="0.45"/>
  <cols>
    <col min="1" max="1" width="4" customWidth="1"/>
    <col min="2" max="2" width="5.6640625" customWidth="1"/>
    <col min="3" max="3" width="32.46484375" customWidth="1"/>
    <col min="4" max="4" width="30.6640625" customWidth="1"/>
    <col min="5" max="5" width="40.1328125" customWidth="1"/>
    <col min="6" max="6" width="38.6640625" customWidth="1"/>
    <col min="7" max="7" width="13.53125" customWidth="1"/>
    <col min="8" max="8" width="36.19921875" customWidth="1"/>
    <col min="9" max="9" width="33.86328125" customWidth="1"/>
    <col min="10" max="16" width="9.46484375" customWidth="1"/>
    <col min="17" max="17" width="8.19921875" customWidth="1"/>
    <col min="18" max="18" width="4.46484375" customWidth="1"/>
    <col min="19" max="19" width="8.19921875" customWidth="1"/>
    <col min="20" max="20" width="4.46484375" customWidth="1"/>
    <col min="21" max="21" width="8.19921875" customWidth="1"/>
    <col min="22" max="22" width="4.46484375" customWidth="1"/>
    <col min="23" max="23" width="8.19921875" customWidth="1"/>
    <col min="24" max="24" width="4.46484375" customWidth="1"/>
    <col min="25" max="25" width="9.46484375" customWidth="1"/>
    <col min="26" max="26" width="27.86328125" customWidth="1"/>
    <col min="27" max="27" width="9.86328125" customWidth="1"/>
    <col min="28" max="28" width="21.53125" customWidth="1"/>
    <col min="29" max="29" width="11.6640625" customWidth="1"/>
    <col min="30" max="30" width="35.6640625" customWidth="1"/>
    <col min="31" max="34" width="4" customWidth="1"/>
    <col min="35" max="35" width="6.19921875" customWidth="1"/>
    <col min="36" max="36" width="8.1328125" customWidth="1"/>
    <col min="37" max="46" width="5.53125" customWidth="1"/>
    <col min="47" max="47" width="13.6640625" customWidth="1"/>
    <col min="49" max="58" width="5.53125" customWidth="1"/>
    <col min="59" max="59" width="13.19921875" customWidth="1"/>
  </cols>
  <sheetData>
    <row r="1" spans="1:59" ht="28.05" customHeight="1" x14ac:dyDescent="0.45">
      <c r="A1" s="318" t="s">
        <v>1623</v>
      </c>
      <c r="B1" s="318"/>
      <c r="C1" s="318"/>
      <c r="D1" s="318"/>
      <c r="E1" s="318"/>
      <c r="F1" s="318"/>
    </row>
    <row r="2" spans="1:59" ht="27" customHeight="1" x14ac:dyDescent="0.45">
      <c r="A2" s="311" t="s">
        <v>2021</v>
      </c>
      <c r="B2" s="311"/>
      <c r="C2" s="311"/>
      <c r="D2" s="311"/>
      <c r="E2" s="60"/>
      <c r="AB2" s="332" t="s">
        <v>1602</v>
      </c>
      <c r="AC2" s="332"/>
      <c r="AD2" s="332"/>
      <c r="AE2" s="203"/>
      <c r="AF2" s="203"/>
      <c r="AG2" s="203"/>
      <c r="AH2" s="203"/>
      <c r="AI2" s="203"/>
      <c r="AJ2" s="201"/>
      <c r="AK2" s="201"/>
    </row>
    <row r="3" spans="1:59" ht="15.75" x14ac:dyDescent="0.45">
      <c r="A3" s="63" t="s">
        <v>21</v>
      </c>
      <c r="B3" s="63"/>
      <c r="C3" s="435" t="str">
        <f>'1. Beschreibung der Lösung'!$C$6</f>
        <v>[M365]</v>
      </c>
      <c r="D3" s="435"/>
      <c r="E3" s="435"/>
      <c r="G3" s="214" t="s">
        <v>1626</v>
      </c>
      <c r="H3" s="422">
        <v>44868</v>
      </c>
      <c r="I3" s="422"/>
      <c r="J3" s="222"/>
      <c r="K3" s="222"/>
      <c r="L3" s="222"/>
      <c r="M3" s="193"/>
      <c r="N3" s="193"/>
      <c r="O3" s="193"/>
      <c r="P3" s="193"/>
      <c r="S3" s="216"/>
    </row>
    <row r="4" spans="1:59" x14ac:dyDescent="0.45">
      <c r="A4" s="47"/>
      <c r="B4" s="47"/>
      <c r="S4" s="216"/>
      <c r="AB4" s="48" t="s">
        <v>1696</v>
      </c>
      <c r="AC4" s="228">
        <f>($AF$79-0.5)*100</f>
        <v>0.70422535211267512</v>
      </c>
      <c r="AD4" s="218"/>
    </row>
    <row r="5" spans="1:59" ht="14.55" customHeight="1" x14ac:dyDescent="0.45">
      <c r="A5" s="410" t="s">
        <v>1889</v>
      </c>
      <c r="B5" s="420"/>
      <c r="C5" s="420"/>
      <c r="D5" s="420"/>
      <c r="E5" s="420"/>
      <c r="F5" s="420"/>
      <c r="G5" s="113" t="s">
        <v>1605</v>
      </c>
      <c r="H5" s="438" t="s">
        <v>1625</v>
      </c>
      <c r="I5" s="438"/>
      <c r="AB5" s="48" t="s">
        <v>1697</v>
      </c>
      <c r="AC5" s="228">
        <f>($AH$79-0.5)*100</f>
        <v>0.80645161290322509</v>
      </c>
      <c r="AD5" s="218"/>
    </row>
    <row r="6" spans="1:59" x14ac:dyDescent="0.45">
      <c r="A6" s="436"/>
      <c r="B6" s="436"/>
      <c r="C6" s="436"/>
      <c r="D6" s="436"/>
      <c r="E6" s="436"/>
      <c r="F6" s="436"/>
      <c r="G6" s="28"/>
      <c r="H6" s="438"/>
      <c r="I6" s="438"/>
      <c r="AC6" s="229"/>
    </row>
    <row r="7" spans="1:59" ht="142.25" customHeight="1" x14ac:dyDescent="0.5">
      <c r="A7" s="437"/>
      <c r="B7" s="437"/>
      <c r="C7" s="437"/>
      <c r="D7" s="437"/>
      <c r="E7" s="437"/>
      <c r="F7" s="437"/>
      <c r="G7" s="28"/>
      <c r="I7" s="205"/>
      <c r="J7" s="206"/>
      <c r="K7" s="206"/>
      <c r="L7" s="206"/>
      <c r="M7" s="206"/>
      <c r="N7" s="206"/>
      <c r="O7" s="205" t="s">
        <v>1888</v>
      </c>
      <c r="P7" s="206" t="s">
        <v>1113</v>
      </c>
      <c r="Q7" s="206"/>
      <c r="R7" s="206"/>
      <c r="S7" s="206"/>
      <c r="T7" s="206"/>
      <c r="U7" s="206"/>
      <c r="V7" s="206"/>
      <c r="W7" s="206"/>
      <c r="X7" s="205" t="s">
        <v>1888</v>
      </c>
      <c r="Y7" s="206" t="s">
        <v>1113</v>
      </c>
      <c r="Z7" s="206"/>
      <c r="AK7" s="114" t="s">
        <v>902</v>
      </c>
      <c r="AT7" s="115" t="s">
        <v>903</v>
      </c>
      <c r="AU7">
        <v>5</v>
      </c>
      <c r="AW7" s="114"/>
      <c r="BF7" s="115"/>
    </row>
    <row r="8" spans="1:59" x14ac:dyDescent="0.45">
      <c r="A8" s="47"/>
      <c r="B8" s="47"/>
      <c r="J8" s="204"/>
    </row>
    <row r="9" spans="1:59" ht="14.55" customHeight="1" x14ac:dyDescent="0.45">
      <c r="A9" s="101"/>
      <c r="B9" s="429" t="s">
        <v>904</v>
      </c>
      <c r="C9" s="429"/>
      <c r="D9" s="429"/>
      <c r="E9" s="439"/>
      <c r="F9" s="440" t="s">
        <v>905</v>
      </c>
      <c r="G9" s="429"/>
      <c r="H9" s="440" t="s">
        <v>906</v>
      </c>
      <c r="I9" s="439"/>
      <c r="J9" s="383" t="s">
        <v>1695</v>
      </c>
      <c r="K9" s="384"/>
      <c r="L9" s="384"/>
      <c r="M9" s="384"/>
      <c r="N9" s="384"/>
      <c r="O9" s="384"/>
      <c r="P9" s="385"/>
      <c r="Q9" s="383" t="s">
        <v>1540</v>
      </c>
      <c r="R9" s="384"/>
      <c r="S9" s="384"/>
      <c r="T9" s="384"/>
      <c r="U9" s="384"/>
      <c r="V9" s="384"/>
      <c r="W9" s="384"/>
      <c r="X9" s="384"/>
      <c r="Y9" s="385"/>
      <c r="Z9" s="433" t="s">
        <v>1613</v>
      </c>
      <c r="AA9" s="427" t="s">
        <v>919</v>
      </c>
      <c r="AB9" s="429" t="s">
        <v>907</v>
      </c>
      <c r="AC9" s="429"/>
      <c r="AD9" s="430" t="s">
        <v>1551</v>
      </c>
      <c r="AE9" s="431" t="s">
        <v>1608</v>
      </c>
      <c r="AF9" s="431" t="s">
        <v>1609</v>
      </c>
      <c r="AG9" s="431" t="s">
        <v>1610</v>
      </c>
      <c r="AH9" s="431" t="s">
        <v>1611</v>
      </c>
      <c r="AI9" s="431" t="s">
        <v>1606</v>
      </c>
      <c r="AK9" s="432" t="s">
        <v>908</v>
      </c>
      <c r="AL9" s="432"/>
      <c r="AM9" s="432"/>
      <c r="AN9" s="432"/>
      <c r="AO9" s="432"/>
      <c r="AP9" s="426" t="s">
        <v>1467</v>
      </c>
      <c r="AQ9" s="426"/>
      <c r="AR9" s="426"/>
      <c r="AS9" s="426"/>
      <c r="AT9" s="426"/>
      <c r="AU9" s="120" t="s">
        <v>909</v>
      </c>
      <c r="AW9" s="432" t="s">
        <v>908</v>
      </c>
      <c r="AX9" s="432"/>
      <c r="AY9" s="432"/>
      <c r="AZ9" s="432"/>
      <c r="BA9" s="432"/>
      <c r="BB9" s="426" t="s">
        <v>1467</v>
      </c>
      <c r="BC9" s="426"/>
      <c r="BD9" s="426"/>
      <c r="BE9" s="426"/>
      <c r="BF9" s="426"/>
      <c r="BG9" s="120" t="s">
        <v>909</v>
      </c>
    </row>
    <row r="10" spans="1:59" ht="28.5" customHeight="1" x14ac:dyDescent="0.45">
      <c r="A10" s="110" t="s">
        <v>535</v>
      </c>
      <c r="B10" s="110" t="s">
        <v>910</v>
      </c>
      <c r="C10" s="103" t="s">
        <v>911</v>
      </c>
      <c r="D10" s="103" t="s">
        <v>430</v>
      </c>
      <c r="E10" s="104" t="s">
        <v>912</v>
      </c>
      <c r="F10" s="102" t="s">
        <v>913</v>
      </c>
      <c r="G10" s="105" t="s">
        <v>914</v>
      </c>
      <c r="H10" s="102" t="s">
        <v>915</v>
      </c>
      <c r="I10" s="104" t="s">
        <v>916</v>
      </c>
      <c r="J10" s="106">
        <f>$D$87</f>
        <v>50000</v>
      </c>
      <c r="K10" s="107">
        <f>$D$88</f>
        <v>500000</v>
      </c>
      <c r="L10" s="107">
        <f>$D$89</f>
        <v>5000000</v>
      </c>
      <c r="M10" s="107">
        <f>$D$90</f>
        <v>25000000</v>
      </c>
      <c r="N10" s="108" t="s">
        <v>917</v>
      </c>
      <c r="O10" s="108" t="s">
        <v>918</v>
      </c>
      <c r="P10" s="209" t="s">
        <v>1543</v>
      </c>
      <c r="Q10" s="109" t="str">
        <f>$E$87</f>
        <v>Lästig</v>
      </c>
      <c r="R10" s="235" t="s">
        <v>430</v>
      </c>
      <c r="S10" s="235" t="str">
        <f>$E$88</f>
        <v>Spürbar</v>
      </c>
      <c r="T10" s="235" t="s">
        <v>430</v>
      </c>
      <c r="U10" s="235" t="str">
        <f>$E$89</f>
        <v>Schwer (temporär)</v>
      </c>
      <c r="V10" s="235" t="s">
        <v>430</v>
      </c>
      <c r="W10" s="235" t="str">
        <f>$E$90</f>
        <v>Schwer (dauerhaft)</v>
      </c>
      <c r="X10" s="235" t="s">
        <v>430</v>
      </c>
      <c r="Y10" s="209" t="s">
        <v>1543</v>
      </c>
      <c r="Z10" s="434"/>
      <c r="AA10" s="428"/>
      <c r="AB10" s="102" t="s">
        <v>920</v>
      </c>
      <c r="AC10" s="103" t="s">
        <v>921</v>
      </c>
      <c r="AD10" s="430"/>
      <c r="AE10" s="431"/>
      <c r="AF10" s="431"/>
      <c r="AG10" s="431"/>
      <c r="AH10" s="431"/>
      <c r="AI10" s="431"/>
      <c r="AK10" s="116" t="s">
        <v>922</v>
      </c>
      <c r="AL10" s="116" t="s">
        <v>923</v>
      </c>
      <c r="AM10" s="116" t="s">
        <v>924</v>
      </c>
      <c r="AN10" s="116" t="s">
        <v>925</v>
      </c>
      <c r="AO10" s="116" t="s">
        <v>926</v>
      </c>
      <c r="AP10" s="118" t="s">
        <v>922</v>
      </c>
      <c r="AQ10" s="118" t="s">
        <v>923</v>
      </c>
      <c r="AR10" s="118" t="s">
        <v>924</v>
      </c>
      <c r="AS10" s="118" t="s">
        <v>925</v>
      </c>
      <c r="AT10" s="118" t="s">
        <v>926</v>
      </c>
      <c r="AU10" s="121" t="s">
        <v>927</v>
      </c>
      <c r="AW10" s="116" t="s">
        <v>922</v>
      </c>
      <c r="AX10" s="116" t="s">
        <v>923</v>
      </c>
      <c r="AY10" s="116" t="s">
        <v>924</v>
      </c>
      <c r="AZ10" s="116" t="s">
        <v>925</v>
      </c>
      <c r="BA10" s="116" t="s">
        <v>926</v>
      </c>
      <c r="BB10" s="118" t="s">
        <v>922</v>
      </c>
      <c r="BC10" s="118" t="s">
        <v>923</v>
      </c>
      <c r="BD10" s="118" t="s">
        <v>924</v>
      </c>
      <c r="BE10" s="118" t="s">
        <v>925</v>
      </c>
      <c r="BF10" s="118" t="s">
        <v>926</v>
      </c>
      <c r="BG10" s="121" t="s">
        <v>927</v>
      </c>
    </row>
    <row r="11" spans="1:59" ht="93" x14ac:dyDescent="0.45">
      <c r="A11" s="36">
        <f t="shared" ref="A11:A74" si="0">ROW(A11)-ROW($A$10)</f>
        <v>1</v>
      </c>
      <c r="B11" s="127" t="s">
        <v>928</v>
      </c>
      <c r="C11" s="128" t="s">
        <v>971</v>
      </c>
      <c r="D11" s="129" t="s">
        <v>1460</v>
      </c>
      <c r="E11" s="130" t="s">
        <v>1686</v>
      </c>
      <c r="F11" s="162" t="s">
        <v>1714</v>
      </c>
      <c r="G11" s="95">
        <v>0.1</v>
      </c>
      <c r="H11" s="132" t="s">
        <v>1736</v>
      </c>
      <c r="I11" s="133" t="s">
        <v>1717</v>
      </c>
      <c r="J11" s="94">
        <v>0.7</v>
      </c>
      <c r="K11" s="94">
        <v>0.2</v>
      </c>
      <c r="L11" s="94">
        <v>0.1</v>
      </c>
      <c r="M11" s="94">
        <v>0</v>
      </c>
      <c r="N11" s="111">
        <f>J11*$D$87+K11*$D$88+L11*$D$89+M11*$D$90</f>
        <v>635000</v>
      </c>
      <c r="O11" s="240">
        <f t="shared" ref="O11" si="1">N11*G11</f>
        <v>63500</v>
      </c>
      <c r="P11" s="207">
        <v>1</v>
      </c>
      <c r="Q11" s="95">
        <v>0.5</v>
      </c>
      <c r="R11" s="241">
        <f>Q11*$F$87*$G11</f>
        <v>0.1</v>
      </c>
      <c r="S11" s="95">
        <v>0.3</v>
      </c>
      <c r="T11" s="241">
        <f>S11*$F$88*$G11</f>
        <v>0.30000000000000004</v>
      </c>
      <c r="U11" s="95">
        <v>0.2</v>
      </c>
      <c r="V11" s="241">
        <f>U11*$F$89*$G11</f>
        <v>4</v>
      </c>
      <c r="W11" s="95">
        <v>0</v>
      </c>
      <c r="X11" s="241">
        <f>W11*$F$90*$G11</f>
        <v>0</v>
      </c>
      <c r="Y11" s="207">
        <v>1</v>
      </c>
      <c r="Z11" s="226" t="s">
        <v>1617</v>
      </c>
      <c r="AA11" s="92"/>
      <c r="AB11" s="134" t="s">
        <v>1604</v>
      </c>
      <c r="AC11" s="135"/>
      <c r="AD11" s="200" t="s">
        <v>1603</v>
      </c>
      <c r="AE11" s="215">
        <v>5</v>
      </c>
      <c r="AF11" s="215">
        <f>P11*AE11</f>
        <v>5</v>
      </c>
      <c r="AG11" s="215">
        <v>5</v>
      </c>
      <c r="AH11" s="215">
        <f>Y11*AG11</f>
        <v>5</v>
      </c>
      <c r="AI11" s="215" t="s">
        <v>1607</v>
      </c>
      <c r="AK11" s="117">
        <v>0</v>
      </c>
      <c r="AL11" s="117">
        <v>0</v>
      </c>
      <c r="AM11" s="117">
        <v>0</v>
      </c>
      <c r="AN11" s="117">
        <v>0</v>
      </c>
      <c r="AO11" s="117">
        <v>0</v>
      </c>
      <c r="AP11" s="119">
        <v>0</v>
      </c>
      <c r="AQ11" s="119">
        <v>0</v>
      </c>
      <c r="AR11" s="119">
        <v>0</v>
      </c>
      <c r="AS11" s="119">
        <v>0</v>
      </c>
      <c r="AT11" s="119">
        <v>0</v>
      </c>
      <c r="AU11" s="122">
        <f>IF($AU$7=5,SUM(AP11:AT11),IF($AU$7=4,SUM(AP11:AS11),IF($AU$7=3,SUM(AP11:AR11),IF($AU$7=2,SUM(AP11:AQ11),AP11))))/$AU$7</f>
        <v>0</v>
      </c>
      <c r="AW11" s="211">
        <v>0</v>
      </c>
      <c r="AX11" s="211">
        <v>0</v>
      </c>
      <c r="AY11" s="211">
        <v>0</v>
      </c>
      <c r="AZ11" s="211">
        <v>0</v>
      </c>
      <c r="BA11" s="211">
        <v>0</v>
      </c>
      <c r="BB11" s="212">
        <v>0</v>
      </c>
      <c r="BC11" s="212">
        <v>0</v>
      </c>
      <c r="BD11" s="212">
        <v>0</v>
      </c>
      <c r="BE11" s="212">
        <v>0</v>
      </c>
      <c r="BF11" s="212">
        <v>0</v>
      </c>
      <c r="BG11" s="213">
        <f>IF($AU$7=5,SUM(BB11:BF11),IF($AU$7=4,SUM(BB11:BE11),IF($AU$7=3,SUM(BB11:BD11),IF($AU$7=2,SUM(BB11:BC11),BB11))))/$AU$7</f>
        <v>0</v>
      </c>
    </row>
    <row r="12" spans="1:59" ht="104.65" x14ac:dyDescent="0.45">
      <c r="A12" s="36">
        <f t="shared" si="0"/>
        <v>2</v>
      </c>
      <c r="B12" s="127" t="s">
        <v>930</v>
      </c>
      <c r="C12" s="128" t="s">
        <v>971</v>
      </c>
      <c r="D12" s="129" t="s">
        <v>1461</v>
      </c>
      <c r="E12" s="130" t="s">
        <v>1698</v>
      </c>
      <c r="F12" s="162" t="s">
        <v>1715</v>
      </c>
      <c r="G12" s="95">
        <v>0.05</v>
      </c>
      <c r="H12" s="132" t="s">
        <v>1737</v>
      </c>
      <c r="I12" s="133" t="s">
        <v>1718</v>
      </c>
      <c r="J12" s="94">
        <v>0</v>
      </c>
      <c r="K12" s="94">
        <v>0</v>
      </c>
      <c r="L12" s="94">
        <v>0</v>
      </c>
      <c r="M12" s="94">
        <v>0</v>
      </c>
      <c r="N12" s="111">
        <f>J12*$D$87+K12*$D$88+L12*$D$89+M12*$D$90</f>
        <v>0</v>
      </c>
      <c r="O12" s="240">
        <f t="shared" ref="O12:O75" si="2">N12*G12</f>
        <v>0</v>
      </c>
      <c r="P12" s="207">
        <v>3</v>
      </c>
      <c r="Q12" s="95">
        <v>0</v>
      </c>
      <c r="R12" s="241">
        <f t="shared" ref="R12:R75" si="3">Q12*$F$87*$G12</f>
        <v>0</v>
      </c>
      <c r="S12" s="95">
        <v>0</v>
      </c>
      <c r="T12" s="241">
        <f t="shared" ref="T12:T75" si="4">S12*$F$88*$G12</f>
        <v>0</v>
      </c>
      <c r="U12" s="95">
        <v>0</v>
      </c>
      <c r="V12" s="241">
        <f t="shared" ref="V12:V75" si="5">U12*$F$89*$G12</f>
        <v>0</v>
      </c>
      <c r="W12" s="95">
        <v>0</v>
      </c>
      <c r="X12" s="241">
        <f t="shared" ref="X12:X75" si="6">W12*$F$90*$G12</f>
        <v>0</v>
      </c>
      <c r="Y12" s="207">
        <v>3</v>
      </c>
      <c r="Z12" s="226"/>
      <c r="AA12" s="92"/>
      <c r="AB12" s="134"/>
      <c r="AC12" s="135"/>
      <c r="AD12" s="200" t="s">
        <v>1603</v>
      </c>
      <c r="AE12" s="215">
        <v>5</v>
      </c>
      <c r="AF12" s="215">
        <f t="shared" ref="AF12:AF75" si="7">P12*AE12</f>
        <v>15</v>
      </c>
      <c r="AG12" s="215">
        <v>5</v>
      </c>
      <c r="AH12" s="215">
        <f t="shared" ref="AH12:AH75" si="8">Y12*AG12</f>
        <v>15</v>
      </c>
      <c r="AI12" s="215" t="s">
        <v>1607</v>
      </c>
      <c r="AK12" s="117">
        <v>0</v>
      </c>
      <c r="AL12" s="117">
        <v>0</v>
      </c>
      <c r="AM12" s="117">
        <v>0</v>
      </c>
      <c r="AN12" s="117">
        <v>0</v>
      </c>
      <c r="AO12" s="117">
        <v>0</v>
      </c>
      <c r="AP12" s="119">
        <v>0</v>
      </c>
      <c r="AQ12" s="119">
        <v>0</v>
      </c>
      <c r="AR12" s="119">
        <v>0</v>
      </c>
      <c r="AS12" s="119">
        <v>0</v>
      </c>
      <c r="AT12" s="119">
        <v>0</v>
      </c>
      <c r="AU12" s="122">
        <f>IF($AU$7=5,SUM(AP12:AT12),IF($AU$7=4,SUM(AP12:AS12),IF($AU$7=3,SUM(AP12:AR12),IF($AU$7=2,SUM(AP12:AQ12),AP12))))/$AU$7</f>
        <v>0</v>
      </c>
      <c r="AW12" s="211">
        <v>0</v>
      </c>
      <c r="AX12" s="211">
        <v>0</v>
      </c>
      <c r="AY12" s="211">
        <v>0</v>
      </c>
      <c r="AZ12" s="211">
        <v>0</v>
      </c>
      <c r="BA12" s="211">
        <v>0</v>
      </c>
      <c r="BB12" s="212">
        <v>0</v>
      </c>
      <c r="BC12" s="212">
        <v>0</v>
      </c>
      <c r="BD12" s="212">
        <v>0</v>
      </c>
      <c r="BE12" s="212">
        <v>0</v>
      </c>
      <c r="BF12" s="212">
        <v>0</v>
      </c>
      <c r="BG12" s="213">
        <f t="shared" ref="BG12:BG75" si="9">IF($AU$7=5,SUM(BB12:BF12),IF($AU$7=4,SUM(BB12:BE12),IF($AU$7=3,SUM(BB12:BD12),IF($AU$7=2,SUM(BB12:BC12),BB12))))/$AU$7</f>
        <v>0</v>
      </c>
    </row>
    <row r="13" spans="1:59" ht="104.65" x14ac:dyDescent="0.45">
      <c r="A13" s="36">
        <f t="shared" si="0"/>
        <v>3</v>
      </c>
      <c r="B13" s="127" t="s">
        <v>931</v>
      </c>
      <c r="C13" s="128" t="s">
        <v>971</v>
      </c>
      <c r="D13" s="129" t="s">
        <v>1462</v>
      </c>
      <c r="E13" s="130" t="s">
        <v>1687</v>
      </c>
      <c r="F13" s="162" t="s">
        <v>1716</v>
      </c>
      <c r="G13" s="95">
        <v>0.1</v>
      </c>
      <c r="H13" s="132" t="s">
        <v>1738</v>
      </c>
      <c r="I13" s="133" t="s">
        <v>1718</v>
      </c>
      <c r="J13" s="94">
        <v>0</v>
      </c>
      <c r="K13" s="94">
        <v>0</v>
      </c>
      <c r="L13" s="94">
        <v>0</v>
      </c>
      <c r="M13" s="94">
        <v>0</v>
      </c>
      <c r="N13" s="111">
        <f t="shared" ref="N13:N76" si="10">J13*$D$87+K13*$D$88+L13*$D$89+M13*$D$90</f>
        <v>0</v>
      </c>
      <c r="O13" s="240">
        <f t="shared" si="2"/>
        <v>0</v>
      </c>
      <c r="P13" s="207">
        <v>3</v>
      </c>
      <c r="Q13" s="95">
        <v>0</v>
      </c>
      <c r="R13" s="241">
        <f t="shared" si="3"/>
        <v>0</v>
      </c>
      <c r="S13" s="95">
        <v>0</v>
      </c>
      <c r="T13" s="241">
        <f t="shared" si="4"/>
        <v>0</v>
      </c>
      <c r="U13" s="95">
        <v>0</v>
      </c>
      <c r="V13" s="241">
        <f t="shared" si="5"/>
        <v>0</v>
      </c>
      <c r="W13" s="95">
        <v>0</v>
      </c>
      <c r="X13" s="241">
        <f t="shared" si="6"/>
        <v>0</v>
      </c>
      <c r="Y13" s="207">
        <v>3</v>
      </c>
      <c r="Z13" s="226"/>
      <c r="AA13" s="92"/>
      <c r="AB13" s="134"/>
      <c r="AC13" s="135"/>
      <c r="AD13" s="200" t="s">
        <v>1603</v>
      </c>
      <c r="AE13" s="215">
        <v>5</v>
      </c>
      <c r="AF13" s="215">
        <f t="shared" si="7"/>
        <v>15</v>
      </c>
      <c r="AG13" s="215">
        <v>5</v>
      </c>
      <c r="AH13" s="215">
        <f t="shared" si="8"/>
        <v>15</v>
      </c>
      <c r="AI13" s="215" t="s">
        <v>1607</v>
      </c>
      <c r="AK13" s="117">
        <v>0</v>
      </c>
      <c r="AL13" s="117">
        <v>0</v>
      </c>
      <c r="AM13" s="117">
        <v>0</v>
      </c>
      <c r="AN13" s="117">
        <v>0</v>
      </c>
      <c r="AO13" s="117">
        <v>0</v>
      </c>
      <c r="AP13" s="119">
        <v>0</v>
      </c>
      <c r="AQ13" s="119">
        <v>0</v>
      </c>
      <c r="AR13" s="119">
        <v>0</v>
      </c>
      <c r="AS13" s="119">
        <v>0</v>
      </c>
      <c r="AT13" s="119">
        <v>0</v>
      </c>
      <c r="AU13" s="122">
        <f>IF($AU$7=5,SUM(AP13:AT13),IF($AU$7=4,SUM(AP13:AS13),IF($AU$7=3,SUM(AP13:AR13),IF($AU$7=2,SUM(AP13:AQ13),AP13))))/$AU$7</f>
        <v>0</v>
      </c>
      <c r="AW13" s="211">
        <v>0</v>
      </c>
      <c r="AX13" s="211">
        <v>0</v>
      </c>
      <c r="AY13" s="211">
        <v>0</v>
      </c>
      <c r="AZ13" s="211">
        <v>0</v>
      </c>
      <c r="BA13" s="211">
        <v>0</v>
      </c>
      <c r="BB13" s="212">
        <v>0</v>
      </c>
      <c r="BC13" s="212">
        <v>0</v>
      </c>
      <c r="BD13" s="212">
        <v>0</v>
      </c>
      <c r="BE13" s="212">
        <v>0</v>
      </c>
      <c r="BF13" s="212">
        <v>0</v>
      </c>
      <c r="BG13" s="213">
        <f t="shared" si="9"/>
        <v>0</v>
      </c>
    </row>
    <row r="14" spans="1:59" ht="93" x14ac:dyDescent="0.45">
      <c r="A14" s="36">
        <f t="shared" si="0"/>
        <v>4</v>
      </c>
      <c r="B14" s="127" t="s">
        <v>932</v>
      </c>
      <c r="C14" s="128" t="s">
        <v>971</v>
      </c>
      <c r="D14" s="129" t="s">
        <v>1542</v>
      </c>
      <c r="E14" s="130" t="s">
        <v>1699</v>
      </c>
      <c r="F14" s="162" t="s">
        <v>1712</v>
      </c>
      <c r="G14" s="95">
        <v>0</v>
      </c>
      <c r="H14" s="132" t="s">
        <v>1736</v>
      </c>
      <c r="I14" s="133" t="s">
        <v>1718</v>
      </c>
      <c r="J14" s="94">
        <v>0</v>
      </c>
      <c r="K14" s="94">
        <v>0</v>
      </c>
      <c r="L14" s="94">
        <v>0</v>
      </c>
      <c r="M14" s="94">
        <v>0</v>
      </c>
      <c r="N14" s="111">
        <f t="shared" si="10"/>
        <v>0</v>
      </c>
      <c r="O14" s="240">
        <f t="shared" si="2"/>
        <v>0</v>
      </c>
      <c r="P14" s="207">
        <v>3</v>
      </c>
      <c r="Q14" s="95">
        <v>0</v>
      </c>
      <c r="R14" s="241">
        <f t="shared" si="3"/>
        <v>0</v>
      </c>
      <c r="S14" s="95">
        <v>0</v>
      </c>
      <c r="T14" s="241">
        <f t="shared" si="4"/>
        <v>0</v>
      </c>
      <c r="U14" s="95">
        <v>0</v>
      </c>
      <c r="V14" s="241">
        <f t="shared" si="5"/>
        <v>0</v>
      </c>
      <c r="W14" s="95">
        <v>0</v>
      </c>
      <c r="X14" s="241">
        <f t="shared" si="6"/>
        <v>0</v>
      </c>
      <c r="Y14" s="207">
        <v>3</v>
      </c>
      <c r="Z14" s="226"/>
      <c r="AA14" s="92"/>
      <c r="AB14" s="134"/>
      <c r="AC14" s="135"/>
      <c r="AD14" s="200"/>
      <c r="AE14" s="215">
        <v>5</v>
      </c>
      <c r="AF14" s="215">
        <f t="shared" si="7"/>
        <v>15</v>
      </c>
      <c r="AG14" s="215">
        <v>5</v>
      </c>
      <c r="AH14" s="215">
        <f t="shared" si="8"/>
        <v>15</v>
      </c>
      <c r="AI14" s="215" t="s">
        <v>1607</v>
      </c>
      <c r="AK14" s="117">
        <v>0</v>
      </c>
      <c r="AL14" s="117">
        <v>0</v>
      </c>
      <c r="AM14" s="117">
        <v>0</v>
      </c>
      <c r="AN14" s="117">
        <v>0</v>
      </c>
      <c r="AO14" s="117">
        <v>0</v>
      </c>
      <c r="AP14" s="119">
        <v>0</v>
      </c>
      <c r="AQ14" s="119">
        <v>0</v>
      </c>
      <c r="AR14" s="119">
        <v>0</v>
      </c>
      <c r="AS14" s="119">
        <v>0</v>
      </c>
      <c r="AT14" s="119">
        <v>0</v>
      </c>
      <c r="AU14" s="122">
        <f t="shared" ref="AU14:AU44" si="11">IF($AU$7=5,SUM(AP14:AT14),IF($AU$7=4,SUM(AP14:AS14),IF($AU$7=3,SUM(AP14:AR14),IF($AU$7=2,SUM(AP14:AQ14),AP14))))/$AU$7</f>
        <v>0</v>
      </c>
      <c r="AW14" s="211">
        <v>0</v>
      </c>
      <c r="AX14" s="211">
        <v>0</v>
      </c>
      <c r="AY14" s="211">
        <v>0</v>
      </c>
      <c r="AZ14" s="211">
        <v>0</v>
      </c>
      <c r="BA14" s="211">
        <v>0</v>
      </c>
      <c r="BB14" s="212">
        <v>0</v>
      </c>
      <c r="BC14" s="212">
        <v>0</v>
      </c>
      <c r="BD14" s="212">
        <v>0</v>
      </c>
      <c r="BE14" s="212">
        <v>0</v>
      </c>
      <c r="BF14" s="212">
        <v>0</v>
      </c>
      <c r="BG14" s="213">
        <f t="shared" si="9"/>
        <v>0</v>
      </c>
    </row>
    <row r="15" spans="1:59" ht="139.5" x14ac:dyDescent="0.45">
      <c r="A15" s="36">
        <f t="shared" si="0"/>
        <v>5</v>
      </c>
      <c r="B15" s="127" t="s">
        <v>934</v>
      </c>
      <c r="C15" s="128" t="s">
        <v>971</v>
      </c>
      <c r="D15" s="129" t="s">
        <v>1463</v>
      </c>
      <c r="E15" s="130" t="s">
        <v>1722</v>
      </c>
      <c r="F15" s="162" t="s">
        <v>1713</v>
      </c>
      <c r="G15" s="95">
        <v>0</v>
      </c>
      <c r="H15" s="132" t="s">
        <v>1736</v>
      </c>
      <c r="I15" s="133" t="s">
        <v>1719</v>
      </c>
      <c r="J15" s="94">
        <v>0</v>
      </c>
      <c r="K15" s="94">
        <v>0</v>
      </c>
      <c r="L15" s="94">
        <v>0</v>
      </c>
      <c r="M15" s="94">
        <v>0</v>
      </c>
      <c r="N15" s="111">
        <f t="shared" si="10"/>
        <v>0</v>
      </c>
      <c r="O15" s="240">
        <f t="shared" si="2"/>
        <v>0</v>
      </c>
      <c r="P15" s="207">
        <v>3</v>
      </c>
      <c r="Q15" s="95">
        <v>0</v>
      </c>
      <c r="R15" s="241">
        <f t="shared" si="3"/>
        <v>0</v>
      </c>
      <c r="S15" s="95">
        <v>0</v>
      </c>
      <c r="T15" s="241">
        <f t="shared" si="4"/>
        <v>0</v>
      </c>
      <c r="U15" s="95">
        <v>0</v>
      </c>
      <c r="V15" s="241">
        <f t="shared" si="5"/>
        <v>0</v>
      </c>
      <c r="W15" s="95">
        <v>0</v>
      </c>
      <c r="X15" s="241">
        <f t="shared" si="6"/>
        <v>0</v>
      </c>
      <c r="Y15" s="207">
        <v>3</v>
      </c>
      <c r="Z15" s="226"/>
      <c r="AA15" s="92"/>
      <c r="AB15" s="134"/>
      <c r="AC15" s="135"/>
      <c r="AD15" s="200" t="s">
        <v>1603</v>
      </c>
      <c r="AE15" s="215">
        <v>20</v>
      </c>
      <c r="AF15" s="215">
        <f t="shared" si="7"/>
        <v>60</v>
      </c>
      <c r="AG15" s="215">
        <v>5</v>
      </c>
      <c r="AH15" s="215">
        <f t="shared" si="8"/>
        <v>15</v>
      </c>
      <c r="AI15" s="215" t="s">
        <v>1607</v>
      </c>
      <c r="AK15" s="117">
        <v>0</v>
      </c>
      <c r="AL15" s="117">
        <v>0</v>
      </c>
      <c r="AM15" s="117">
        <v>0</v>
      </c>
      <c r="AN15" s="117">
        <v>0</v>
      </c>
      <c r="AO15" s="117">
        <v>0</v>
      </c>
      <c r="AP15" s="119">
        <v>0</v>
      </c>
      <c r="AQ15" s="119">
        <v>0</v>
      </c>
      <c r="AR15" s="119">
        <v>0</v>
      </c>
      <c r="AS15" s="119">
        <v>0</v>
      </c>
      <c r="AT15" s="119">
        <v>0</v>
      </c>
      <c r="AU15" s="122">
        <f t="shared" si="11"/>
        <v>0</v>
      </c>
      <c r="AW15" s="211">
        <v>0</v>
      </c>
      <c r="AX15" s="211">
        <v>0</v>
      </c>
      <c r="AY15" s="211">
        <v>0</v>
      </c>
      <c r="AZ15" s="211">
        <v>0</v>
      </c>
      <c r="BA15" s="211">
        <v>0</v>
      </c>
      <c r="BB15" s="212">
        <v>0</v>
      </c>
      <c r="BC15" s="212">
        <v>0</v>
      </c>
      <c r="BD15" s="212">
        <v>0</v>
      </c>
      <c r="BE15" s="212">
        <v>0</v>
      </c>
      <c r="BF15" s="212">
        <v>0</v>
      </c>
      <c r="BG15" s="213">
        <f t="shared" si="9"/>
        <v>0</v>
      </c>
    </row>
    <row r="16" spans="1:59" ht="93" x14ac:dyDescent="0.45">
      <c r="A16" s="36">
        <f t="shared" si="0"/>
        <v>6</v>
      </c>
      <c r="B16" s="127" t="s">
        <v>935</v>
      </c>
      <c r="C16" s="128" t="s">
        <v>971</v>
      </c>
      <c r="D16" s="129" t="s">
        <v>1464</v>
      </c>
      <c r="E16" s="130" t="s">
        <v>1720</v>
      </c>
      <c r="F16" s="162" t="s">
        <v>974</v>
      </c>
      <c r="G16" s="95">
        <v>0</v>
      </c>
      <c r="H16" s="132" t="s">
        <v>1738</v>
      </c>
      <c r="I16" s="133" t="s">
        <v>1719</v>
      </c>
      <c r="J16" s="94">
        <v>0</v>
      </c>
      <c r="K16" s="94">
        <v>0</v>
      </c>
      <c r="L16" s="94">
        <v>0</v>
      </c>
      <c r="M16" s="94">
        <v>0</v>
      </c>
      <c r="N16" s="111">
        <f t="shared" si="10"/>
        <v>0</v>
      </c>
      <c r="O16" s="240">
        <f t="shared" si="2"/>
        <v>0</v>
      </c>
      <c r="P16" s="207">
        <v>3</v>
      </c>
      <c r="Q16" s="95">
        <v>0</v>
      </c>
      <c r="R16" s="241">
        <f t="shared" si="3"/>
        <v>0</v>
      </c>
      <c r="S16" s="95">
        <v>0</v>
      </c>
      <c r="T16" s="241">
        <f t="shared" si="4"/>
        <v>0</v>
      </c>
      <c r="U16" s="95">
        <v>0</v>
      </c>
      <c r="V16" s="241">
        <f t="shared" si="5"/>
        <v>0</v>
      </c>
      <c r="W16" s="95">
        <v>0</v>
      </c>
      <c r="X16" s="241">
        <f t="shared" si="6"/>
        <v>0</v>
      </c>
      <c r="Y16" s="207">
        <v>3</v>
      </c>
      <c r="Z16" s="226"/>
      <c r="AA16" s="92"/>
      <c r="AB16" s="134"/>
      <c r="AC16" s="135"/>
      <c r="AD16" s="200" t="s">
        <v>1603</v>
      </c>
      <c r="AE16" s="215">
        <v>20</v>
      </c>
      <c r="AF16" s="215">
        <f t="shared" si="7"/>
        <v>60</v>
      </c>
      <c r="AG16" s="215">
        <v>5</v>
      </c>
      <c r="AH16" s="215">
        <f t="shared" si="8"/>
        <v>15</v>
      </c>
      <c r="AI16" s="215" t="s">
        <v>1607</v>
      </c>
      <c r="AK16" s="117">
        <v>0</v>
      </c>
      <c r="AL16" s="117">
        <v>0</v>
      </c>
      <c r="AM16" s="117">
        <v>0</v>
      </c>
      <c r="AN16" s="117">
        <v>0</v>
      </c>
      <c r="AO16" s="117">
        <v>0</v>
      </c>
      <c r="AP16" s="119">
        <v>0</v>
      </c>
      <c r="AQ16" s="119">
        <v>0</v>
      </c>
      <c r="AR16" s="119">
        <v>0</v>
      </c>
      <c r="AS16" s="119">
        <v>0</v>
      </c>
      <c r="AT16" s="119">
        <v>0</v>
      </c>
      <c r="AU16" s="122">
        <f t="shared" si="11"/>
        <v>0</v>
      </c>
      <c r="AW16" s="211">
        <v>0</v>
      </c>
      <c r="AX16" s="211">
        <v>0</v>
      </c>
      <c r="AY16" s="211">
        <v>0</v>
      </c>
      <c r="AZ16" s="211">
        <v>0</v>
      </c>
      <c r="BA16" s="211">
        <v>0</v>
      </c>
      <c r="BB16" s="212">
        <v>0</v>
      </c>
      <c r="BC16" s="212">
        <v>0</v>
      </c>
      <c r="BD16" s="212">
        <v>0</v>
      </c>
      <c r="BE16" s="212">
        <v>0</v>
      </c>
      <c r="BF16" s="212">
        <v>0</v>
      </c>
      <c r="BG16" s="213">
        <f t="shared" si="9"/>
        <v>0</v>
      </c>
    </row>
    <row r="17" spans="1:59" ht="93" x14ac:dyDescent="0.45">
      <c r="A17" s="36">
        <f t="shared" si="0"/>
        <v>7</v>
      </c>
      <c r="B17" s="127" t="s">
        <v>936</v>
      </c>
      <c r="C17" s="128" t="s">
        <v>971</v>
      </c>
      <c r="D17" s="129" t="s">
        <v>1465</v>
      </c>
      <c r="E17" s="130" t="s">
        <v>1721</v>
      </c>
      <c r="F17" s="162" t="s">
        <v>974</v>
      </c>
      <c r="G17" s="95">
        <v>0</v>
      </c>
      <c r="H17" s="132" t="s">
        <v>1738</v>
      </c>
      <c r="I17" s="133" t="s">
        <v>1719</v>
      </c>
      <c r="J17" s="94">
        <v>0</v>
      </c>
      <c r="K17" s="94">
        <v>0</v>
      </c>
      <c r="L17" s="94">
        <v>0</v>
      </c>
      <c r="M17" s="94">
        <v>0</v>
      </c>
      <c r="N17" s="111">
        <f t="shared" si="10"/>
        <v>0</v>
      </c>
      <c r="O17" s="240">
        <f t="shared" si="2"/>
        <v>0</v>
      </c>
      <c r="P17" s="207">
        <v>3</v>
      </c>
      <c r="Q17" s="95">
        <v>0</v>
      </c>
      <c r="R17" s="241">
        <f t="shared" si="3"/>
        <v>0</v>
      </c>
      <c r="S17" s="95">
        <v>0</v>
      </c>
      <c r="T17" s="241">
        <f t="shared" si="4"/>
        <v>0</v>
      </c>
      <c r="U17" s="95">
        <v>0</v>
      </c>
      <c r="V17" s="241">
        <f t="shared" si="5"/>
        <v>0</v>
      </c>
      <c r="W17" s="95">
        <v>0</v>
      </c>
      <c r="X17" s="241">
        <f t="shared" si="6"/>
        <v>0</v>
      </c>
      <c r="Y17" s="207">
        <v>3</v>
      </c>
      <c r="Z17" s="226"/>
      <c r="AA17" s="92"/>
      <c r="AB17" s="134"/>
      <c r="AC17" s="135"/>
      <c r="AD17" s="200" t="s">
        <v>1603</v>
      </c>
      <c r="AE17" s="215">
        <v>20</v>
      </c>
      <c r="AF17" s="215">
        <f t="shared" si="7"/>
        <v>60</v>
      </c>
      <c r="AG17" s="215">
        <v>5</v>
      </c>
      <c r="AH17" s="215">
        <f t="shared" si="8"/>
        <v>15</v>
      </c>
      <c r="AI17" s="215" t="s">
        <v>1607</v>
      </c>
      <c r="AK17" s="117">
        <v>0</v>
      </c>
      <c r="AL17" s="117">
        <v>0</v>
      </c>
      <c r="AM17" s="117">
        <v>0</v>
      </c>
      <c r="AN17" s="117">
        <v>0</v>
      </c>
      <c r="AO17" s="117">
        <v>0</v>
      </c>
      <c r="AP17" s="119">
        <v>0</v>
      </c>
      <c r="AQ17" s="119">
        <v>0</v>
      </c>
      <c r="AR17" s="119">
        <v>0</v>
      </c>
      <c r="AS17" s="119">
        <v>0</v>
      </c>
      <c r="AT17" s="119">
        <v>0</v>
      </c>
      <c r="AU17" s="122">
        <f t="shared" si="11"/>
        <v>0</v>
      </c>
      <c r="AW17" s="211">
        <v>0</v>
      </c>
      <c r="AX17" s="211">
        <v>0</v>
      </c>
      <c r="AY17" s="211">
        <v>0</v>
      </c>
      <c r="AZ17" s="211">
        <v>0</v>
      </c>
      <c r="BA17" s="211">
        <v>0</v>
      </c>
      <c r="BB17" s="212">
        <v>0</v>
      </c>
      <c r="BC17" s="212">
        <v>0</v>
      </c>
      <c r="BD17" s="212">
        <v>0</v>
      </c>
      <c r="BE17" s="212">
        <v>0</v>
      </c>
      <c r="BF17" s="212">
        <v>0</v>
      </c>
      <c r="BG17" s="213">
        <f t="shared" si="9"/>
        <v>0</v>
      </c>
    </row>
    <row r="18" spans="1:59" ht="58.15" x14ac:dyDescent="0.45">
      <c r="A18" s="36">
        <f t="shared" si="0"/>
        <v>8</v>
      </c>
      <c r="B18" s="127" t="s">
        <v>938</v>
      </c>
      <c r="C18" s="128" t="s">
        <v>971</v>
      </c>
      <c r="D18" s="129" t="s">
        <v>1517</v>
      </c>
      <c r="E18" s="130" t="s">
        <v>1723</v>
      </c>
      <c r="F18" s="162" t="s">
        <v>1724</v>
      </c>
      <c r="G18" s="95">
        <v>0</v>
      </c>
      <c r="H18" s="132" t="s">
        <v>1725</v>
      </c>
      <c r="I18" s="133" t="s">
        <v>1726</v>
      </c>
      <c r="J18" s="94">
        <v>0</v>
      </c>
      <c r="K18" s="94">
        <v>0</v>
      </c>
      <c r="L18" s="94">
        <v>0</v>
      </c>
      <c r="M18" s="94">
        <v>0</v>
      </c>
      <c r="N18" s="111">
        <f t="shared" si="10"/>
        <v>0</v>
      </c>
      <c r="O18" s="240">
        <f t="shared" si="2"/>
        <v>0</v>
      </c>
      <c r="P18" s="207">
        <v>3</v>
      </c>
      <c r="Q18" s="95">
        <v>0</v>
      </c>
      <c r="R18" s="241">
        <f t="shared" si="3"/>
        <v>0</v>
      </c>
      <c r="S18" s="95">
        <v>0</v>
      </c>
      <c r="T18" s="241">
        <f t="shared" si="4"/>
        <v>0</v>
      </c>
      <c r="U18" s="95">
        <v>0</v>
      </c>
      <c r="V18" s="241">
        <f t="shared" si="5"/>
        <v>0</v>
      </c>
      <c r="W18" s="95">
        <v>0</v>
      </c>
      <c r="X18" s="241">
        <f t="shared" si="6"/>
        <v>0</v>
      </c>
      <c r="Y18" s="207">
        <v>3</v>
      </c>
      <c r="Z18" s="226"/>
      <c r="AA18" s="92"/>
      <c r="AB18" s="134"/>
      <c r="AC18" s="135"/>
      <c r="AD18" s="200"/>
      <c r="AE18" s="215">
        <v>5</v>
      </c>
      <c r="AF18" s="215">
        <f t="shared" si="7"/>
        <v>15</v>
      </c>
      <c r="AG18" s="215">
        <v>5</v>
      </c>
      <c r="AH18" s="215">
        <f t="shared" si="8"/>
        <v>15</v>
      </c>
      <c r="AI18" s="215" t="s">
        <v>1607</v>
      </c>
      <c r="AK18" s="117">
        <v>0</v>
      </c>
      <c r="AL18" s="117">
        <v>0</v>
      </c>
      <c r="AM18" s="117">
        <v>0</v>
      </c>
      <c r="AN18" s="117">
        <v>0</v>
      </c>
      <c r="AO18" s="117">
        <v>0</v>
      </c>
      <c r="AP18" s="119">
        <v>0</v>
      </c>
      <c r="AQ18" s="119">
        <v>0</v>
      </c>
      <c r="AR18" s="119">
        <v>0</v>
      </c>
      <c r="AS18" s="119">
        <v>0</v>
      </c>
      <c r="AT18" s="119">
        <v>0</v>
      </c>
      <c r="AU18" s="122">
        <f t="shared" si="11"/>
        <v>0</v>
      </c>
      <c r="AW18" s="211">
        <v>0</v>
      </c>
      <c r="AX18" s="211">
        <v>0</v>
      </c>
      <c r="AY18" s="211">
        <v>0</v>
      </c>
      <c r="AZ18" s="211">
        <v>0</v>
      </c>
      <c r="BA18" s="211">
        <v>0</v>
      </c>
      <c r="BB18" s="212">
        <v>0</v>
      </c>
      <c r="BC18" s="212">
        <v>0</v>
      </c>
      <c r="BD18" s="212">
        <v>0</v>
      </c>
      <c r="BE18" s="212">
        <v>0</v>
      </c>
      <c r="BF18" s="212">
        <v>0</v>
      </c>
      <c r="BG18" s="213">
        <f t="shared" si="9"/>
        <v>0</v>
      </c>
    </row>
    <row r="19" spans="1:59" ht="69.75" x14ac:dyDescent="0.45">
      <c r="A19" s="36">
        <f t="shared" si="0"/>
        <v>9</v>
      </c>
      <c r="B19" s="127" t="s">
        <v>940</v>
      </c>
      <c r="C19" s="128" t="s">
        <v>971</v>
      </c>
      <c r="D19" s="129" t="s">
        <v>1519</v>
      </c>
      <c r="E19" s="130" t="s">
        <v>1688</v>
      </c>
      <c r="F19" s="162" t="s">
        <v>1730</v>
      </c>
      <c r="G19" s="95">
        <v>0</v>
      </c>
      <c r="H19" s="132" t="s">
        <v>1731</v>
      </c>
      <c r="I19" s="133" t="s">
        <v>1732</v>
      </c>
      <c r="J19" s="94">
        <v>0</v>
      </c>
      <c r="K19" s="94">
        <v>0</v>
      </c>
      <c r="L19" s="94">
        <v>0</v>
      </c>
      <c r="M19" s="94">
        <v>0</v>
      </c>
      <c r="N19" s="111">
        <f t="shared" si="10"/>
        <v>0</v>
      </c>
      <c r="O19" s="240">
        <f t="shared" si="2"/>
        <v>0</v>
      </c>
      <c r="P19" s="207">
        <v>3</v>
      </c>
      <c r="Q19" s="95">
        <v>0</v>
      </c>
      <c r="R19" s="241">
        <f t="shared" si="3"/>
        <v>0</v>
      </c>
      <c r="S19" s="95">
        <v>0</v>
      </c>
      <c r="T19" s="241">
        <f t="shared" si="4"/>
        <v>0</v>
      </c>
      <c r="U19" s="95">
        <v>0</v>
      </c>
      <c r="V19" s="241">
        <f t="shared" si="5"/>
        <v>0</v>
      </c>
      <c r="W19" s="95">
        <v>0</v>
      </c>
      <c r="X19" s="241">
        <f t="shared" si="6"/>
        <v>0</v>
      </c>
      <c r="Y19" s="207">
        <v>3</v>
      </c>
      <c r="Z19" s="226"/>
      <c r="AA19" s="92"/>
      <c r="AB19" s="134"/>
      <c r="AC19" s="135"/>
      <c r="AD19" s="200"/>
      <c r="AE19" s="215">
        <v>5</v>
      </c>
      <c r="AF19" s="215">
        <f t="shared" si="7"/>
        <v>15</v>
      </c>
      <c r="AG19" s="215">
        <v>5</v>
      </c>
      <c r="AH19" s="215">
        <f t="shared" si="8"/>
        <v>15</v>
      </c>
      <c r="AI19" s="215" t="s">
        <v>1607</v>
      </c>
      <c r="AK19" s="117">
        <v>0</v>
      </c>
      <c r="AL19" s="117">
        <v>0</v>
      </c>
      <c r="AM19" s="117">
        <v>0</v>
      </c>
      <c r="AN19" s="117">
        <v>0</v>
      </c>
      <c r="AO19" s="117">
        <v>0</v>
      </c>
      <c r="AP19" s="119">
        <v>0</v>
      </c>
      <c r="AQ19" s="119">
        <v>0</v>
      </c>
      <c r="AR19" s="119">
        <v>0</v>
      </c>
      <c r="AS19" s="119">
        <v>0</v>
      </c>
      <c r="AT19" s="119">
        <v>0</v>
      </c>
      <c r="AU19" s="122">
        <f t="shared" si="11"/>
        <v>0</v>
      </c>
      <c r="AW19" s="211">
        <v>0</v>
      </c>
      <c r="AX19" s="211">
        <v>0</v>
      </c>
      <c r="AY19" s="211">
        <v>0</v>
      </c>
      <c r="AZ19" s="211">
        <v>0</v>
      </c>
      <c r="BA19" s="211">
        <v>0</v>
      </c>
      <c r="BB19" s="212">
        <v>0</v>
      </c>
      <c r="BC19" s="212">
        <v>0</v>
      </c>
      <c r="BD19" s="212">
        <v>0</v>
      </c>
      <c r="BE19" s="212">
        <v>0</v>
      </c>
      <c r="BF19" s="212">
        <v>0</v>
      </c>
      <c r="BG19" s="213">
        <f t="shared" si="9"/>
        <v>0</v>
      </c>
    </row>
    <row r="20" spans="1:59" ht="116.25" x14ac:dyDescent="0.45">
      <c r="A20" s="36">
        <f t="shared" si="0"/>
        <v>10</v>
      </c>
      <c r="B20" s="127" t="s">
        <v>941</v>
      </c>
      <c r="C20" s="128" t="s">
        <v>971</v>
      </c>
      <c r="D20" s="129" t="s">
        <v>1516</v>
      </c>
      <c r="E20" s="130" t="s">
        <v>1700</v>
      </c>
      <c r="F20" s="162" t="s">
        <v>1727</v>
      </c>
      <c r="G20" s="95">
        <v>0</v>
      </c>
      <c r="H20" s="132" t="s">
        <v>1728</v>
      </c>
      <c r="I20" s="133" t="s">
        <v>1729</v>
      </c>
      <c r="J20" s="94">
        <v>0</v>
      </c>
      <c r="K20" s="94">
        <v>0</v>
      </c>
      <c r="L20" s="94">
        <v>0</v>
      </c>
      <c r="M20" s="94">
        <v>0</v>
      </c>
      <c r="N20" s="111">
        <f t="shared" si="10"/>
        <v>0</v>
      </c>
      <c r="O20" s="240">
        <f t="shared" si="2"/>
        <v>0</v>
      </c>
      <c r="P20" s="207">
        <v>3</v>
      </c>
      <c r="Q20" s="95">
        <v>0</v>
      </c>
      <c r="R20" s="241">
        <f t="shared" si="3"/>
        <v>0</v>
      </c>
      <c r="S20" s="95">
        <v>0</v>
      </c>
      <c r="T20" s="241">
        <f t="shared" si="4"/>
        <v>0</v>
      </c>
      <c r="U20" s="95">
        <v>0</v>
      </c>
      <c r="V20" s="241">
        <f t="shared" si="5"/>
        <v>0</v>
      </c>
      <c r="W20" s="95">
        <v>0</v>
      </c>
      <c r="X20" s="241">
        <f t="shared" si="6"/>
        <v>0</v>
      </c>
      <c r="Y20" s="207">
        <v>3</v>
      </c>
      <c r="Z20" s="226"/>
      <c r="AA20" s="92"/>
      <c r="AB20" s="134"/>
      <c r="AC20" s="135"/>
      <c r="AD20" s="200"/>
      <c r="AE20" s="215">
        <v>5</v>
      </c>
      <c r="AF20" s="215">
        <f t="shared" si="7"/>
        <v>15</v>
      </c>
      <c r="AG20" s="215">
        <v>5</v>
      </c>
      <c r="AH20" s="215">
        <f t="shared" si="8"/>
        <v>15</v>
      </c>
      <c r="AI20" s="215" t="s">
        <v>1607</v>
      </c>
      <c r="AK20" s="117">
        <v>0</v>
      </c>
      <c r="AL20" s="117">
        <v>0</v>
      </c>
      <c r="AM20" s="117">
        <v>0</v>
      </c>
      <c r="AN20" s="117">
        <v>0</v>
      </c>
      <c r="AO20" s="117">
        <v>0</v>
      </c>
      <c r="AP20" s="119">
        <v>0</v>
      </c>
      <c r="AQ20" s="119">
        <v>0</v>
      </c>
      <c r="AR20" s="119">
        <v>0</v>
      </c>
      <c r="AS20" s="119">
        <v>0</v>
      </c>
      <c r="AT20" s="119">
        <v>0</v>
      </c>
      <c r="AU20" s="122">
        <f t="shared" si="11"/>
        <v>0</v>
      </c>
      <c r="AW20" s="211">
        <v>0</v>
      </c>
      <c r="AX20" s="211">
        <v>0</v>
      </c>
      <c r="AY20" s="211">
        <v>0</v>
      </c>
      <c r="AZ20" s="211">
        <v>0</v>
      </c>
      <c r="BA20" s="211">
        <v>0</v>
      </c>
      <c r="BB20" s="212">
        <v>0</v>
      </c>
      <c r="BC20" s="212">
        <v>0</v>
      </c>
      <c r="BD20" s="212">
        <v>0</v>
      </c>
      <c r="BE20" s="212">
        <v>0</v>
      </c>
      <c r="BF20" s="212">
        <v>0</v>
      </c>
      <c r="BG20" s="213">
        <f t="shared" si="9"/>
        <v>0</v>
      </c>
    </row>
    <row r="21" spans="1:59" ht="93" x14ac:dyDescent="0.45">
      <c r="A21" s="36">
        <f t="shared" si="0"/>
        <v>11</v>
      </c>
      <c r="B21" s="127" t="s">
        <v>1515</v>
      </c>
      <c r="C21" s="128" t="s">
        <v>971</v>
      </c>
      <c r="D21" s="129" t="s">
        <v>1552</v>
      </c>
      <c r="E21" s="130" t="s">
        <v>1689</v>
      </c>
      <c r="F21" s="162" t="s">
        <v>1733</v>
      </c>
      <c r="G21" s="95">
        <v>0</v>
      </c>
      <c r="H21" s="132" t="s">
        <v>1734</v>
      </c>
      <c r="I21" s="133" t="s">
        <v>1735</v>
      </c>
      <c r="J21" s="94">
        <v>0</v>
      </c>
      <c r="K21" s="94">
        <v>0</v>
      </c>
      <c r="L21" s="94">
        <v>0</v>
      </c>
      <c r="M21" s="94">
        <v>0</v>
      </c>
      <c r="N21" s="111">
        <f t="shared" si="10"/>
        <v>0</v>
      </c>
      <c r="O21" s="240">
        <f t="shared" si="2"/>
        <v>0</v>
      </c>
      <c r="P21" s="207">
        <v>3</v>
      </c>
      <c r="Q21" s="95">
        <v>0</v>
      </c>
      <c r="R21" s="241">
        <f t="shared" si="3"/>
        <v>0</v>
      </c>
      <c r="S21" s="95">
        <v>0</v>
      </c>
      <c r="T21" s="241">
        <f t="shared" si="4"/>
        <v>0</v>
      </c>
      <c r="U21" s="95">
        <v>0</v>
      </c>
      <c r="V21" s="241">
        <f t="shared" si="5"/>
        <v>0</v>
      </c>
      <c r="W21" s="95">
        <v>0</v>
      </c>
      <c r="X21" s="241">
        <f t="shared" si="6"/>
        <v>0</v>
      </c>
      <c r="Y21" s="207">
        <v>3</v>
      </c>
      <c r="Z21" s="226"/>
      <c r="AA21" s="92"/>
      <c r="AB21" s="134"/>
      <c r="AC21" s="135"/>
      <c r="AD21" s="200"/>
      <c r="AE21" s="215">
        <v>5</v>
      </c>
      <c r="AF21" s="215">
        <f t="shared" si="7"/>
        <v>15</v>
      </c>
      <c r="AG21" s="215">
        <v>5</v>
      </c>
      <c r="AH21" s="215">
        <f t="shared" si="8"/>
        <v>15</v>
      </c>
      <c r="AI21" s="215" t="s">
        <v>1607</v>
      </c>
      <c r="AK21" s="117">
        <v>0</v>
      </c>
      <c r="AL21" s="117">
        <v>0</v>
      </c>
      <c r="AM21" s="117">
        <v>0</v>
      </c>
      <c r="AN21" s="117">
        <v>0</v>
      </c>
      <c r="AO21" s="117">
        <v>0</v>
      </c>
      <c r="AP21" s="119">
        <v>0</v>
      </c>
      <c r="AQ21" s="119">
        <v>0</v>
      </c>
      <c r="AR21" s="119">
        <v>0</v>
      </c>
      <c r="AS21" s="119">
        <v>0</v>
      </c>
      <c r="AT21" s="119">
        <v>0</v>
      </c>
      <c r="AU21" s="122">
        <f t="shared" si="11"/>
        <v>0</v>
      </c>
      <c r="AW21" s="211">
        <v>0</v>
      </c>
      <c r="AX21" s="211">
        <v>0</v>
      </c>
      <c r="AY21" s="211">
        <v>0</v>
      </c>
      <c r="AZ21" s="211">
        <v>0</v>
      </c>
      <c r="BA21" s="211">
        <v>0</v>
      </c>
      <c r="BB21" s="212">
        <v>0</v>
      </c>
      <c r="BC21" s="212">
        <v>0</v>
      </c>
      <c r="BD21" s="212">
        <v>0</v>
      </c>
      <c r="BE21" s="212">
        <v>0</v>
      </c>
      <c r="BF21" s="212">
        <v>0</v>
      </c>
      <c r="BG21" s="213">
        <f t="shared" si="9"/>
        <v>0</v>
      </c>
    </row>
    <row r="22" spans="1:59" ht="81.400000000000006" x14ac:dyDescent="0.45">
      <c r="A22" s="36">
        <f t="shared" si="0"/>
        <v>12</v>
      </c>
      <c r="B22" s="127" t="s">
        <v>942</v>
      </c>
      <c r="C22" s="128" t="s">
        <v>943</v>
      </c>
      <c r="D22" s="129" t="s">
        <v>947</v>
      </c>
      <c r="E22" s="130" t="s">
        <v>1579</v>
      </c>
      <c r="F22" s="162" t="s">
        <v>1739</v>
      </c>
      <c r="G22" s="95">
        <v>0</v>
      </c>
      <c r="H22" s="132" t="s">
        <v>948</v>
      </c>
      <c r="I22" s="133" t="s">
        <v>1740</v>
      </c>
      <c r="J22" s="94">
        <v>0</v>
      </c>
      <c r="K22" s="94">
        <v>0</v>
      </c>
      <c r="L22" s="94">
        <v>0</v>
      </c>
      <c r="M22" s="94">
        <v>0</v>
      </c>
      <c r="N22" s="111">
        <f t="shared" si="10"/>
        <v>0</v>
      </c>
      <c r="O22" s="240">
        <f t="shared" si="2"/>
        <v>0</v>
      </c>
      <c r="P22" s="207">
        <v>3</v>
      </c>
      <c r="Q22" s="95">
        <v>0</v>
      </c>
      <c r="R22" s="241">
        <f t="shared" si="3"/>
        <v>0</v>
      </c>
      <c r="S22" s="95">
        <v>0</v>
      </c>
      <c r="T22" s="241">
        <f t="shared" si="4"/>
        <v>0</v>
      </c>
      <c r="U22" s="95">
        <v>0</v>
      </c>
      <c r="V22" s="241">
        <f t="shared" si="5"/>
        <v>0</v>
      </c>
      <c r="W22" s="95">
        <v>0</v>
      </c>
      <c r="X22" s="241">
        <f t="shared" si="6"/>
        <v>0</v>
      </c>
      <c r="Y22" s="207">
        <v>3</v>
      </c>
      <c r="Z22" s="226"/>
      <c r="AA22" s="92"/>
      <c r="AB22" s="134"/>
      <c r="AC22" s="135"/>
      <c r="AD22" s="200" t="s">
        <v>1741</v>
      </c>
      <c r="AE22" s="215">
        <v>5</v>
      </c>
      <c r="AF22" s="215">
        <f t="shared" si="7"/>
        <v>15</v>
      </c>
      <c r="AG22" s="215">
        <v>5</v>
      </c>
      <c r="AH22" s="215">
        <f t="shared" si="8"/>
        <v>15</v>
      </c>
      <c r="AI22" s="215" t="s">
        <v>1607</v>
      </c>
      <c r="AK22" s="117">
        <v>0</v>
      </c>
      <c r="AL22" s="117">
        <v>0</v>
      </c>
      <c r="AM22" s="117">
        <v>0</v>
      </c>
      <c r="AN22" s="117">
        <v>0</v>
      </c>
      <c r="AO22" s="117">
        <v>0</v>
      </c>
      <c r="AP22" s="119">
        <v>0</v>
      </c>
      <c r="AQ22" s="119">
        <v>0</v>
      </c>
      <c r="AR22" s="119">
        <v>0</v>
      </c>
      <c r="AS22" s="119">
        <v>0</v>
      </c>
      <c r="AT22" s="119">
        <v>0</v>
      </c>
      <c r="AU22" s="122">
        <f t="shared" si="11"/>
        <v>0</v>
      </c>
      <c r="AW22" s="211">
        <v>0</v>
      </c>
      <c r="AX22" s="211">
        <v>0</v>
      </c>
      <c r="AY22" s="211">
        <v>0</v>
      </c>
      <c r="AZ22" s="211">
        <v>0</v>
      </c>
      <c r="BA22" s="211">
        <v>0</v>
      </c>
      <c r="BB22" s="212">
        <v>0</v>
      </c>
      <c r="BC22" s="212">
        <v>0</v>
      </c>
      <c r="BD22" s="212">
        <v>0</v>
      </c>
      <c r="BE22" s="212">
        <v>0</v>
      </c>
      <c r="BF22" s="212">
        <v>0</v>
      </c>
      <c r="BG22" s="213">
        <f t="shared" si="9"/>
        <v>0</v>
      </c>
    </row>
    <row r="23" spans="1:59" ht="69.75" x14ac:dyDescent="0.45">
      <c r="A23" s="36">
        <f t="shared" si="0"/>
        <v>13</v>
      </c>
      <c r="B23" s="127" t="s">
        <v>945</v>
      </c>
      <c r="C23" s="128" t="s">
        <v>943</v>
      </c>
      <c r="D23" s="129" t="s">
        <v>937</v>
      </c>
      <c r="E23" s="130" t="s">
        <v>1690</v>
      </c>
      <c r="F23" s="162" t="s">
        <v>1742</v>
      </c>
      <c r="G23" s="95">
        <v>0</v>
      </c>
      <c r="H23" s="132" t="s">
        <v>1743</v>
      </c>
      <c r="I23" s="133" t="s">
        <v>1744</v>
      </c>
      <c r="J23" s="94">
        <v>0</v>
      </c>
      <c r="K23" s="94">
        <v>0</v>
      </c>
      <c r="L23" s="94">
        <v>0</v>
      </c>
      <c r="M23" s="94">
        <v>0</v>
      </c>
      <c r="N23" s="111">
        <f t="shared" si="10"/>
        <v>0</v>
      </c>
      <c r="O23" s="240">
        <f t="shared" si="2"/>
        <v>0</v>
      </c>
      <c r="P23" s="207">
        <v>3</v>
      </c>
      <c r="Q23" s="95">
        <v>0</v>
      </c>
      <c r="R23" s="241">
        <f t="shared" si="3"/>
        <v>0</v>
      </c>
      <c r="S23" s="95">
        <v>0</v>
      </c>
      <c r="T23" s="241">
        <f t="shared" si="4"/>
        <v>0</v>
      </c>
      <c r="U23" s="95">
        <v>0</v>
      </c>
      <c r="V23" s="241">
        <f t="shared" si="5"/>
        <v>0</v>
      </c>
      <c r="W23" s="95">
        <v>0</v>
      </c>
      <c r="X23" s="241">
        <f t="shared" si="6"/>
        <v>0</v>
      </c>
      <c r="Y23" s="207">
        <v>3</v>
      </c>
      <c r="Z23" s="226"/>
      <c r="AA23" s="92"/>
      <c r="AB23" s="134"/>
      <c r="AC23" s="135"/>
      <c r="AD23" s="200"/>
      <c r="AE23" s="215">
        <v>5</v>
      </c>
      <c r="AF23" s="215">
        <f t="shared" si="7"/>
        <v>15</v>
      </c>
      <c r="AG23" s="215">
        <v>5</v>
      </c>
      <c r="AH23" s="215">
        <f t="shared" si="8"/>
        <v>15</v>
      </c>
      <c r="AI23" s="215" t="s">
        <v>1607</v>
      </c>
      <c r="AK23" s="117">
        <v>0</v>
      </c>
      <c r="AL23" s="117">
        <v>0</v>
      </c>
      <c r="AM23" s="117">
        <v>0</v>
      </c>
      <c r="AN23" s="117">
        <v>0</v>
      </c>
      <c r="AO23" s="117">
        <v>0</v>
      </c>
      <c r="AP23" s="119">
        <v>0</v>
      </c>
      <c r="AQ23" s="119">
        <v>0</v>
      </c>
      <c r="AR23" s="119">
        <v>0</v>
      </c>
      <c r="AS23" s="119">
        <v>0</v>
      </c>
      <c r="AT23" s="119">
        <v>0</v>
      </c>
      <c r="AU23" s="122">
        <f t="shared" si="11"/>
        <v>0</v>
      </c>
      <c r="AW23" s="211">
        <v>0</v>
      </c>
      <c r="AX23" s="211">
        <v>0</v>
      </c>
      <c r="AY23" s="211">
        <v>0</v>
      </c>
      <c r="AZ23" s="211">
        <v>0</v>
      </c>
      <c r="BA23" s="211">
        <v>0</v>
      </c>
      <c r="BB23" s="212">
        <v>0</v>
      </c>
      <c r="BC23" s="212">
        <v>0</v>
      </c>
      <c r="BD23" s="212">
        <v>0</v>
      </c>
      <c r="BE23" s="212">
        <v>0</v>
      </c>
      <c r="BF23" s="212">
        <v>0</v>
      </c>
      <c r="BG23" s="213">
        <f t="shared" si="9"/>
        <v>0</v>
      </c>
    </row>
    <row r="24" spans="1:59" ht="69.75" x14ac:dyDescent="0.45">
      <c r="A24" s="36">
        <f t="shared" si="0"/>
        <v>14</v>
      </c>
      <c r="B24" s="127" t="s">
        <v>946</v>
      </c>
      <c r="C24" s="128" t="s">
        <v>943</v>
      </c>
      <c r="D24" s="129" t="s">
        <v>951</v>
      </c>
      <c r="E24" s="130" t="s">
        <v>1701</v>
      </c>
      <c r="F24" s="162" t="s">
        <v>1745</v>
      </c>
      <c r="G24" s="95">
        <v>0</v>
      </c>
      <c r="H24" s="132" t="s">
        <v>1743</v>
      </c>
      <c r="I24" s="133" t="s">
        <v>1746</v>
      </c>
      <c r="J24" s="94">
        <v>0</v>
      </c>
      <c r="K24" s="94">
        <v>0</v>
      </c>
      <c r="L24" s="94">
        <v>0</v>
      </c>
      <c r="M24" s="94">
        <v>0</v>
      </c>
      <c r="N24" s="111">
        <f t="shared" si="10"/>
        <v>0</v>
      </c>
      <c r="O24" s="240">
        <f t="shared" si="2"/>
        <v>0</v>
      </c>
      <c r="P24" s="207">
        <v>3</v>
      </c>
      <c r="Q24" s="95">
        <v>0</v>
      </c>
      <c r="R24" s="241">
        <f t="shared" si="3"/>
        <v>0</v>
      </c>
      <c r="S24" s="95">
        <v>0</v>
      </c>
      <c r="T24" s="241">
        <f t="shared" si="4"/>
        <v>0</v>
      </c>
      <c r="U24" s="95">
        <v>0</v>
      </c>
      <c r="V24" s="241">
        <f t="shared" si="5"/>
        <v>0</v>
      </c>
      <c r="W24" s="95">
        <v>0</v>
      </c>
      <c r="X24" s="241">
        <f t="shared" si="6"/>
        <v>0</v>
      </c>
      <c r="Y24" s="207">
        <v>3</v>
      </c>
      <c r="Z24" s="226"/>
      <c r="AA24" s="92"/>
      <c r="AB24" s="134"/>
      <c r="AC24" s="135"/>
      <c r="AD24" s="200"/>
      <c r="AE24" s="215">
        <v>5</v>
      </c>
      <c r="AF24" s="215">
        <f t="shared" si="7"/>
        <v>15</v>
      </c>
      <c r="AG24" s="215">
        <v>5</v>
      </c>
      <c r="AH24" s="215">
        <f t="shared" si="8"/>
        <v>15</v>
      </c>
      <c r="AI24" s="215" t="s">
        <v>1607</v>
      </c>
      <c r="AK24" s="117">
        <v>0</v>
      </c>
      <c r="AL24" s="117">
        <v>0</v>
      </c>
      <c r="AM24" s="117">
        <v>0</v>
      </c>
      <c r="AN24" s="117">
        <v>0</v>
      </c>
      <c r="AO24" s="117">
        <v>0</v>
      </c>
      <c r="AP24" s="119">
        <v>0</v>
      </c>
      <c r="AQ24" s="119">
        <v>0</v>
      </c>
      <c r="AR24" s="119">
        <v>0</v>
      </c>
      <c r="AS24" s="119">
        <v>0</v>
      </c>
      <c r="AT24" s="119">
        <v>0</v>
      </c>
      <c r="AU24" s="122">
        <f t="shared" si="11"/>
        <v>0</v>
      </c>
      <c r="AW24" s="211">
        <v>0</v>
      </c>
      <c r="AX24" s="211">
        <v>0</v>
      </c>
      <c r="AY24" s="211">
        <v>0</v>
      </c>
      <c r="AZ24" s="211">
        <v>0</v>
      </c>
      <c r="BA24" s="211">
        <v>0</v>
      </c>
      <c r="BB24" s="212">
        <v>0</v>
      </c>
      <c r="BC24" s="212">
        <v>0</v>
      </c>
      <c r="BD24" s="212">
        <v>0</v>
      </c>
      <c r="BE24" s="212">
        <v>0</v>
      </c>
      <c r="BF24" s="212">
        <v>0</v>
      </c>
      <c r="BG24" s="213">
        <f t="shared" si="9"/>
        <v>0</v>
      </c>
    </row>
    <row r="25" spans="1:59" ht="46.5" x14ac:dyDescent="0.45">
      <c r="A25" s="36">
        <f t="shared" si="0"/>
        <v>15</v>
      </c>
      <c r="B25" s="127" t="s">
        <v>949</v>
      </c>
      <c r="C25" s="128" t="s">
        <v>943</v>
      </c>
      <c r="D25" s="129" t="s">
        <v>953</v>
      </c>
      <c r="E25" s="130" t="s">
        <v>1702</v>
      </c>
      <c r="F25" s="162" t="s">
        <v>1747</v>
      </c>
      <c r="G25" s="95">
        <v>0</v>
      </c>
      <c r="H25" s="132" t="s">
        <v>1751</v>
      </c>
      <c r="I25" s="133" t="s">
        <v>1748</v>
      </c>
      <c r="J25" s="94">
        <v>0</v>
      </c>
      <c r="K25" s="94">
        <v>0</v>
      </c>
      <c r="L25" s="94">
        <v>0</v>
      </c>
      <c r="M25" s="94">
        <v>0</v>
      </c>
      <c r="N25" s="111">
        <f t="shared" si="10"/>
        <v>0</v>
      </c>
      <c r="O25" s="240">
        <f t="shared" si="2"/>
        <v>0</v>
      </c>
      <c r="P25" s="207">
        <v>3</v>
      </c>
      <c r="Q25" s="95">
        <v>0</v>
      </c>
      <c r="R25" s="241">
        <f t="shared" si="3"/>
        <v>0</v>
      </c>
      <c r="S25" s="95">
        <v>0</v>
      </c>
      <c r="T25" s="241">
        <f t="shared" si="4"/>
        <v>0</v>
      </c>
      <c r="U25" s="95">
        <v>0</v>
      </c>
      <c r="V25" s="241">
        <f t="shared" si="5"/>
        <v>0</v>
      </c>
      <c r="W25" s="95">
        <v>0</v>
      </c>
      <c r="X25" s="241">
        <f t="shared" si="6"/>
        <v>0</v>
      </c>
      <c r="Y25" s="207">
        <v>3</v>
      </c>
      <c r="Z25" s="226"/>
      <c r="AA25" s="92"/>
      <c r="AB25" s="134"/>
      <c r="AC25" s="135"/>
      <c r="AD25" s="200" t="s">
        <v>1749</v>
      </c>
      <c r="AE25" s="215">
        <v>5</v>
      </c>
      <c r="AF25" s="215">
        <f t="shared" si="7"/>
        <v>15</v>
      </c>
      <c r="AG25" s="215">
        <v>5</v>
      </c>
      <c r="AH25" s="215">
        <f t="shared" si="8"/>
        <v>15</v>
      </c>
      <c r="AI25" s="215" t="s">
        <v>1607</v>
      </c>
      <c r="AK25" s="117">
        <v>0</v>
      </c>
      <c r="AL25" s="117">
        <v>0</v>
      </c>
      <c r="AM25" s="117">
        <v>0</v>
      </c>
      <c r="AN25" s="117">
        <v>0</v>
      </c>
      <c r="AO25" s="117">
        <v>0</v>
      </c>
      <c r="AP25" s="119">
        <v>0</v>
      </c>
      <c r="AQ25" s="119">
        <v>0</v>
      </c>
      <c r="AR25" s="119">
        <v>0</v>
      </c>
      <c r="AS25" s="119">
        <v>0</v>
      </c>
      <c r="AT25" s="119">
        <v>0</v>
      </c>
      <c r="AU25" s="122">
        <f t="shared" si="11"/>
        <v>0</v>
      </c>
      <c r="AW25" s="211">
        <v>0</v>
      </c>
      <c r="AX25" s="211">
        <v>0</v>
      </c>
      <c r="AY25" s="211">
        <v>0</v>
      </c>
      <c r="AZ25" s="211">
        <v>0</v>
      </c>
      <c r="BA25" s="211">
        <v>0</v>
      </c>
      <c r="BB25" s="212">
        <v>0</v>
      </c>
      <c r="BC25" s="212">
        <v>0</v>
      </c>
      <c r="BD25" s="212">
        <v>0</v>
      </c>
      <c r="BE25" s="212">
        <v>0</v>
      </c>
      <c r="BF25" s="212">
        <v>0</v>
      </c>
      <c r="BG25" s="213">
        <f t="shared" si="9"/>
        <v>0</v>
      </c>
    </row>
    <row r="26" spans="1:59" ht="46.5" x14ac:dyDescent="0.45">
      <c r="A26" s="36">
        <f t="shared" si="0"/>
        <v>16</v>
      </c>
      <c r="B26" s="127" t="s">
        <v>1580</v>
      </c>
      <c r="C26" s="128" t="s">
        <v>943</v>
      </c>
      <c r="D26" s="129" t="s">
        <v>954</v>
      </c>
      <c r="E26" s="130" t="s">
        <v>1599</v>
      </c>
      <c r="F26" s="162" t="s">
        <v>1750</v>
      </c>
      <c r="G26" s="95">
        <v>0</v>
      </c>
      <c r="H26" s="132" t="s">
        <v>1752</v>
      </c>
      <c r="I26" s="133" t="s">
        <v>1753</v>
      </c>
      <c r="J26" s="94">
        <v>0</v>
      </c>
      <c r="K26" s="94">
        <v>0</v>
      </c>
      <c r="L26" s="94">
        <v>0</v>
      </c>
      <c r="M26" s="94">
        <v>0</v>
      </c>
      <c r="N26" s="111">
        <f t="shared" si="10"/>
        <v>0</v>
      </c>
      <c r="O26" s="240">
        <f t="shared" si="2"/>
        <v>0</v>
      </c>
      <c r="P26" s="207">
        <v>3</v>
      </c>
      <c r="Q26" s="95">
        <v>0</v>
      </c>
      <c r="R26" s="241">
        <f t="shared" si="3"/>
        <v>0</v>
      </c>
      <c r="S26" s="95">
        <v>0</v>
      </c>
      <c r="T26" s="241">
        <f t="shared" si="4"/>
        <v>0</v>
      </c>
      <c r="U26" s="95">
        <v>0</v>
      </c>
      <c r="V26" s="241">
        <f t="shared" si="5"/>
        <v>0</v>
      </c>
      <c r="W26" s="95">
        <v>0</v>
      </c>
      <c r="X26" s="241">
        <f t="shared" si="6"/>
        <v>0</v>
      </c>
      <c r="Y26" s="207">
        <v>3</v>
      </c>
      <c r="Z26" s="226"/>
      <c r="AA26" s="92"/>
      <c r="AB26" s="134"/>
      <c r="AC26" s="135"/>
      <c r="AD26" s="200"/>
      <c r="AE26" s="215">
        <v>5</v>
      </c>
      <c r="AF26" s="215">
        <f t="shared" si="7"/>
        <v>15</v>
      </c>
      <c r="AG26" s="215">
        <v>5</v>
      </c>
      <c r="AH26" s="215">
        <f t="shared" si="8"/>
        <v>15</v>
      </c>
      <c r="AI26" s="215" t="s">
        <v>1607</v>
      </c>
      <c r="AK26" s="117">
        <v>0</v>
      </c>
      <c r="AL26" s="117">
        <v>0</v>
      </c>
      <c r="AM26" s="117">
        <v>0</v>
      </c>
      <c r="AN26" s="117">
        <v>0</v>
      </c>
      <c r="AO26" s="117">
        <v>0</v>
      </c>
      <c r="AP26" s="119">
        <v>0</v>
      </c>
      <c r="AQ26" s="119">
        <v>0</v>
      </c>
      <c r="AR26" s="119">
        <v>0</v>
      </c>
      <c r="AS26" s="119">
        <v>0</v>
      </c>
      <c r="AT26" s="119">
        <v>0</v>
      </c>
      <c r="AU26" s="122">
        <f t="shared" si="11"/>
        <v>0</v>
      </c>
      <c r="AW26" s="211">
        <v>0</v>
      </c>
      <c r="AX26" s="211">
        <v>0</v>
      </c>
      <c r="AY26" s="211">
        <v>0</v>
      </c>
      <c r="AZ26" s="211">
        <v>0</v>
      </c>
      <c r="BA26" s="211">
        <v>0</v>
      </c>
      <c r="BB26" s="212">
        <v>0</v>
      </c>
      <c r="BC26" s="212">
        <v>0</v>
      </c>
      <c r="BD26" s="212">
        <v>0</v>
      </c>
      <c r="BE26" s="212">
        <v>0</v>
      </c>
      <c r="BF26" s="212">
        <v>0</v>
      </c>
      <c r="BG26" s="213">
        <f t="shared" si="9"/>
        <v>0</v>
      </c>
    </row>
    <row r="27" spans="1:59" ht="46.5" x14ac:dyDescent="0.45">
      <c r="A27" s="36">
        <f t="shared" si="0"/>
        <v>17</v>
      </c>
      <c r="B27" s="127" t="s">
        <v>1581</v>
      </c>
      <c r="C27" s="128" t="s">
        <v>943</v>
      </c>
      <c r="D27" s="129" t="s">
        <v>1600</v>
      </c>
      <c r="E27" s="130" t="s">
        <v>1601</v>
      </c>
      <c r="F27" s="162" t="s">
        <v>1754</v>
      </c>
      <c r="G27" s="95">
        <v>0</v>
      </c>
      <c r="H27" s="132" t="s">
        <v>1755</v>
      </c>
      <c r="I27" s="133" t="s">
        <v>1756</v>
      </c>
      <c r="J27" s="94">
        <v>0</v>
      </c>
      <c r="K27" s="94">
        <v>0</v>
      </c>
      <c r="L27" s="94">
        <v>0</v>
      </c>
      <c r="M27" s="94">
        <v>0</v>
      </c>
      <c r="N27" s="111">
        <f t="shared" si="10"/>
        <v>0</v>
      </c>
      <c r="O27" s="240">
        <f t="shared" si="2"/>
        <v>0</v>
      </c>
      <c r="P27" s="207">
        <v>3</v>
      </c>
      <c r="Q27" s="95">
        <v>0</v>
      </c>
      <c r="R27" s="241">
        <f t="shared" si="3"/>
        <v>0</v>
      </c>
      <c r="S27" s="95">
        <v>0</v>
      </c>
      <c r="T27" s="241">
        <f t="shared" si="4"/>
        <v>0</v>
      </c>
      <c r="U27" s="95">
        <v>0</v>
      </c>
      <c r="V27" s="241">
        <f t="shared" si="5"/>
        <v>0</v>
      </c>
      <c r="W27" s="95">
        <v>0</v>
      </c>
      <c r="X27" s="241">
        <f t="shared" si="6"/>
        <v>0</v>
      </c>
      <c r="Y27" s="207">
        <v>3</v>
      </c>
      <c r="Z27" s="226"/>
      <c r="AA27" s="92"/>
      <c r="AB27" s="134"/>
      <c r="AC27" s="135"/>
      <c r="AD27" s="200"/>
      <c r="AE27" s="215">
        <v>5</v>
      </c>
      <c r="AF27" s="215">
        <f t="shared" si="7"/>
        <v>15</v>
      </c>
      <c r="AG27" s="215">
        <v>5</v>
      </c>
      <c r="AH27" s="215">
        <f t="shared" si="8"/>
        <v>15</v>
      </c>
      <c r="AI27" s="215" t="s">
        <v>1607</v>
      </c>
      <c r="AK27" s="117">
        <v>0</v>
      </c>
      <c r="AL27" s="117">
        <v>0</v>
      </c>
      <c r="AM27" s="117">
        <v>0</v>
      </c>
      <c r="AN27" s="117">
        <v>0</v>
      </c>
      <c r="AO27" s="117">
        <v>0</v>
      </c>
      <c r="AP27" s="119">
        <v>0</v>
      </c>
      <c r="AQ27" s="119">
        <v>0</v>
      </c>
      <c r="AR27" s="119">
        <v>0</v>
      </c>
      <c r="AS27" s="119">
        <v>0</v>
      </c>
      <c r="AT27" s="119">
        <v>0</v>
      </c>
      <c r="AU27" s="122">
        <f t="shared" si="11"/>
        <v>0</v>
      </c>
      <c r="AW27" s="211">
        <v>0</v>
      </c>
      <c r="AX27" s="211">
        <v>0</v>
      </c>
      <c r="AY27" s="211">
        <v>0</v>
      </c>
      <c r="AZ27" s="211">
        <v>0</v>
      </c>
      <c r="BA27" s="211">
        <v>0</v>
      </c>
      <c r="BB27" s="212">
        <v>0</v>
      </c>
      <c r="BC27" s="212">
        <v>0</v>
      </c>
      <c r="BD27" s="212">
        <v>0</v>
      </c>
      <c r="BE27" s="212">
        <v>0</v>
      </c>
      <c r="BF27" s="212">
        <v>0</v>
      </c>
      <c r="BG27" s="213">
        <f t="shared" si="9"/>
        <v>0</v>
      </c>
    </row>
    <row r="28" spans="1:59" ht="46.5" x14ac:dyDescent="0.45">
      <c r="A28" s="36">
        <f t="shared" si="0"/>
        <v>18</v>
      </c>
      <c r="B28" s="127" t="s">
        <v>1582</v>
      </c>
      <c r="C28" s="128" t="s">
        <v>943</v>
      </c>
      <c r="D28" s="129" t="s">
        <v>1555</v>
      </c>
      <c r="E28" s="130" t="s">
        <v>1691</v>
      </c>
      <c r="F28" s="162" t="s">
        <v>1757</v>
      </c>
      <c r="G28" s="95">
        <v>0</v>
      </c>
      <c r="H28" s="132" t="s">
        <v>1758</v>
      </c>
      <c r="I28" s="133" t="s">
        <v>1759</v>
      </c>
      <c r="J28" s="94">
        <v>0</v>
      </c>
      <c r="K28" s="94">
        <v>0</v>
      </c>
      <c r="L28" s="94">
        <v>0</v>
      </c>
      <c r="M28" s="94">
        <v>0</v>
      </c>
      <c r="N28" s="111">
        <f t="shared" si="10"/>
        <v>0</v>
      </c>
      <c r="O28" s="240">
        <f t="shared" si="2"/>
        <v>0</v>
      </c>
      <c r="P28" s="207">
        <v>3</v>
      </c>
      <c r="Q28" s="95">
        <v>0</v>
      </c>
      <c r="R28" s="241">
        <f t="shared" si="3"/>
        <v>0</v>
      </c>
      <c r="S28" s="95">
        <v>0</v>
      </c>
      <c r="T28" s="241">
        <f t="shared" si="4"/>
        <v>0</v>
      </c>
      <c r="U28" s="95">
        <v>0</v>
      </c>
      <c r="V28" s="241">
        <f t="shared" si="5"/>
        <v>0</v>
      </c>
      <c r="W28" s="95">
        <v>0</v>
      </c>
      <c r="X28" s="241">
        <f t="shared" si="6"/>
        <v>0</v>
      </c>
      <c r="Y28" s="207">
        <v>3</v>
      </c>
      <c r="Z28" s="226"/>
      <c r="AA28" s="92"/>
      <c r="AB28" s="134"/>
      <c r="AC28" s="135"/>
      <c r="AD28" s="200"/>
      <c r="AE28" s="215">
        <v>5</v>
      </c>
      <c r="AF28" s="215">
        <f t="shared" si="7"/>
        <v>15</v>
      </c>
      <c r="AG28" s="215">
        <v>5</v>
      </c>
      <c r="AH28" s="215">
        <f t="shared" si="8"/>
        <v>15</v>
      </c>
      <c r="AI28" s="215" t="s">
        <v>1607</v>
      </c>
      <c r="AK28" s="117">
        <v>0</v>
      </c>
      <c r="AL28" s="117">
        <v>0</v>
      </c>
      <c r="AM28" s="117">
        <v>0</v>
      </c>
      <c r="AN28" s="117">
        <v>0</v>
      </c>
      <c r="AO28" s="117">
        <v>0</v>
      </c>
      <c r="AP28" s="119">
        <v>0</v>
      </c>
      <c r="AQ28" s="119">
        <v>0</v>
      </c>
      <c r="AR28" s="119">
        <v>0</v>
      </c>
      <c r="AS28" s="119">
        <v>0</v>
      </c>
      <c r="AT28" s="119">
        <v>0</v>
      </c>
      <c r="AU28" s="122">
        <f t="shared" si="11"/>
        <v>0</v>
      </c>
      <c r="AW28" s="211">
        <v>0</v>
      </c>
      <c r="AX28" s="211">
        <v>0</v>
      </c>
      <c r="AY28" s="211">
        <v>0</v>
      </c>
      <c r="AZ28" s="211">
        <v>0</v>
      </c>
      <c r="BA28" s="211">
        <v>0</v>
      </c>
      <c r="BB28" s="212">
        <v>0</v>
      </c>
      <c r="BC28" s="212">
        <v>0</v>
      </c>
      <c r="BD28" s="212">
        <v>0</v>
      </c>
      <c r="BE28" s="212">
        <v>0</v>
      </c>
      <c r="BF28" s="212">
        <v>0</v>
      </c>
      <c r="BG28" s="213">
        <f t="shared" si="9"/>
        <v>0</v>
      </c>
    </row>
    <row r="29" spans="1:59" ht="81.400000000000006" x14ac:dyDescent="0.45">
      <c r="A29" s="36">
        <f t="shared" si="0"/>
        <v>19</v>
      </c>
      <c r="B29" s="127" t="s">
        <v>950</v>
      </c>
      <c r="C29" s="128" t="s">
        <v>943</v>
      </c>
      <c r="D29" s="129" t="s">
        <v>956</v>
      </c>
      <c r="E29" s="130" t="s">
        <v>1760</v>
      </c>
      <c r="F29" s="162" t="s">
        <v>1761</v>
      </c>
      <c r="G29" s="95">
        <v>0</v>
      </c>
      <c r="H29" s="132" t="s">
        <v>1762</v>
      </c>
      <c r="I29" s="133" t="s">
        <v>1763</v>
      </c>
      <c r="J29" s="94">
        <v>0</v>
      </c>
      <c r="K29" s="94">
        <v>0</v>
      </c>
      <c r="L29" s="94">
        <v>0</v>
      </c>
      <c r="M29" s="94">
        <v>0</v>
      </c>
      <c r="N29" s="111">
        <f t="shared" si="10"/>
        <v>0</v>
      </c>
      <c r="O29" s="240">
        <f t="shared" si="2"/>
        <v>0</v>
      </c>
      <c r="P29" s="207">
        <v>3</v>
      </c>
      <c r="Q29" s="95">
        <v>0</v>
      </c>
      <c r="R29" s="241">
        <f t="shared" si="3"/>
        <v>0</v>
      </c>
      <c r="S29" s="95">
        <v>0</v>
      </c>
      <c r="T29" s="241">
        <f t="shared" si="4"/>
        <v>0</v>
      </c>
      <c r="U29" s="95">
        <v>0</v>
      </c>
      <c r="V29" s="241">
        <f t="shared" si="5"/>
        <v>0</v>
      </c>
      <c r="W29" s="95">
        <v>0</v>
      </c>
      <c r="X29" s="241">
        <f t="shared" si="6"/>
        <v>0</v>
      </c>
      <c r="Y29" s="207">
        <v>3</v>
      </c>
      <c r="Z29" s="226"/>
      <c r="AA29" s="92"/>
      <c r="AB29" s="134"/>
      <c r="AC29" s="135"/>
      <c r="AD29" s="200"/>
      <c r="AE29" s="215">
        <v>5</v>
      </c>
      <c r="AF29" s="215">
        <f t="shared" si="7"/>
        <v>15</v>
      </c>
      <c r="AG29" s="215">
        <v>5</v>
      </c>
      <c r="AH29" s="215">
        <f t="shared" si="8"/>
        <v>15</v>
      </c>
      <c r="AI29" s="215" t="s">
        <v>1607</v>
      </c>
      <c r="AK29" s="117">
        <v>0</v>
      </c>
      <c r="AL29" s="117">
        <v>0</v>
      </c>
      <c r="AM29" s="117">
        <v>0</v>
      </c>
      <c r="AN29" s="117">
        <v>0</v>
      </c>
      <c r="AO29" s="117">
        <v>0</v>
      </c>
      <c r="AP29" s="119">
        <v>0</v>
      </c>
      <c r="AQ29" s="119">
        <v>0</v>
      </c>
      <c r="AR29" s="119">
        <v>0</v>
      </c>
      <c r="AS29" s="119">
        <v>0</v>
      </c>
      <c r="AT29" s="119">
        <v>0</v>
      </c>
      <c r="AU29" s="122">
        <f t="shared" si="11"/>
        <v>0</v>
      </c>
      <c r="AW29" s="211">
        <v>0</v>
      </c>
      <c r="AX29" s="211">
        <v>0</v>
      </c>
      <c r="AY29" s="211">
        <v>0</v>
      </c>
      <c r="AZ29" s="211">
        <v>0</v>
      </c>
      <c r="BA29" s="211">
        <v>0</v>
      </c>
      <c r="BB29" s="212">
        <v>0</v>
      </c>
      <c r="BC29" s="212">
        <v>0</v>
      </c>
      <c r="BD29" s="212">
        <v>0</v>
      </c>
      <c r="BE29" s="212">
        <v>0</v>
      </c>
      <c r="BF29" s="212">
        <v>0</v>
      </c>
      <c r="BG29" s="213">
        <f t="shared" si="9"/>
        <v>0</v>
      </c>
    </row>
    <row r="30" spans="1:59" ht="69.75" x14ac:dyDescent="0.45">
      <c r="A30" s="36">
        <f t="shared" si="0"/>
        <v>20</v>
      </c>
      <c r="B30" s="127" t="s">
        <v>952</v>
      </c>
      <c r="C30" s="128" t="s">
        <v>943</v>
      </c>
      <c r="D30" s="129" t="s">
        <v>958</v>
      </c>
      <c r="E30" s="130" t="s">
        <v>1692</v>
      </c>
      <c r="F30" s="162" t="s">
        <v>1764</v>
      </c>
      <c r="G30" s="95">
        <v>0</v>
      </c>
      <c r="H30" s="132" t="s">
        <v>1765</v>
      </c>
      <c r="I30" s="133" t="s">
        <v>1766</v>
      </c>
      <c r="J30" s="94">
        <v>0</v>
      </c>
      <c r="K30" s="94">
        <v>0</v>
      </c>
      <c r="L30" s="94">
        <v>0</v>
      </c>
      <c r="M30" s="94">
        <v>0</v>
      </c>
      <c r="N30" s="111">
        <f t="shared" si="10"/>
        <v>0</v>
      </c>
      <c r="O30" s="240">
        <f t="shared" si="2"/>
        <v>0</v>
      </c>
      <c r="P30" s="207">
        <v>3</v>
      </c>
      <c r="Q30" s="95">
        <v>0</v>
      </c>
      <c r="R30" s="241">
        <f t="shared" si="3"/>
        <v>0</v>
      </c>
      <c r="S30" s="95">
        <v>0</v>
      </c>
      <c r="T30" s="241">
        <f t="shared" si="4"/>
        <v>0</v>
      </c>
      <c r="U30" s="95">
        <v>0</v>
      </c>
      <c r="V30" s="241">
        <f t="shared" si="5"/>
        <v>0</v>
      </c>
      <c r="W30" s="95">
        <v>0</v>
      </c>
      <c r="X30" s="241">
        <f t="shared" si="6"/>
        <v>0</v>
      </c>
      <c r="Y30" s="207">
        <v>3</v>
      </c>
      <c r="Z30" s="226"/>
      <c r="AA30" s="92"/>
      <c r="AB30" s="134"/>
      <c r="AC30" s="135"/>
      <c r="AD30" s="200"/>
      <c r="AE30" s="215">
        <v>5</v>
      </c>
      <c r="AF30" s="215">
        <f t="shared" si="7"/>
        <v>15</v>
      </c>
      <c r="AG30" s="215">
        <v>5</v>
      </c>
      <c r="AH30" s="215">
        <f t="shared" si="8"/>
        <v>15</v>
      </c>
      <c r="AI30" s="215" t="s">
        <v>1607</v>
      </c>
      <c r="AK30" s="117">
        <v>0</v>
      </c>
      <c r="AL30" s="117">
        <v>0</v>
      </c>
      <c r="AM30" s="117">
        <v>0</v>
      </c>
      <c r="AN30" s="117">
        <v>0</v>
      </c>
      <c r="AO30" s="117">
        <v>0</v>
      </c>
      <c r="AP30" s="119">
        <v>0</v>
      </c>
      <c r="AQ30" s="119">
        <v>0</v>
      </c>
      <c r="AR30" s="119">
        <v>0</v>
      </c>
      <c r="AS30" s="119">
        <v>0</v>
      </c>
      <c r="AT30" s="119">
        <v>0</v>
      </c>
      <c r="AU30" s="122">
        <f t="shared" si="11"/>
        <v>0</v>
      </c>
      <c r="AW30" s="211">
        <v>0</v>
      </c>
      <c r="AX30" s="211">
        <v>0</v>
      </c>
      <c r="AY30" s="211">
        <v>0</v>
      </c>
      <c r="AZ30" s="211">
        <v>0</v>
      </c>
      <c r="BA30" s="211">
        <v>0</v>
      </c>
      <c r="BB30" s="212">
        <v>0</v>
      </c>
      <c r="BC30" s="212">
        <v>0</v>
      </c>
      <c r="BD30" s="212">
        <v>0</v>
      </c>
      <c r="BE30" s="212">
        <v>0</v>
      </c>
      <c r="BF30" s="212">
        <v>0</v>
      </c>
      <c r="BG30" s="213">
        <f t="shared" si="9"/>
        <v>0</v>
      </c>
    </row>
    <row r="31" spans="1:59" ht="88.05" customHeight="1" x14ac:dyDescent="0.45">
      <c r="A31" s="36">
        <f t="shared" si="0"/>
        <v>21</v>
      </c>
      <c r="B31" s="127" t="s">
        <v>955</v>
      </c>
      <c r="C31" s="128" t="s">
        <v>943</v>
      </c>
      <c r="D31" s="129" t="s">
        <v>960</v>
      </c>
      <c r="E31" s="130" t="s">
        <v>1703</v>
      </c>
      <c r="F31" s="162" t="s">
        <v>1767</v>
      </c>
      <c r="G31" s="95">
        <v>0</v>
      </c>
      <c r="H31" s="132" t="s">
        <v>961</v>
      </c>
      <c r="I31" s="133" t="s">
        <v>1777</v>
      </c>
      <c r="J31" s="94">
        <v>0</v>
      </c>
      <c r="K31" s="94">
        <v>0</v>
      </c>
      <c r="L31" s="94">
        <v>0</v>
      </c>
      <c r="M31" s="94">
        <v>0</v>
      </c>
      <c r="N31" s="111">
        <f t="shared" si="10"/>
        <v>0</v>
      </c>
      <c r="O31" s="240">
        <f t="shared" si="2"/>
        <v>0</v>
      </c>
      <c r="P31" s="207">
        <v>3</v>
      </c>
      <c r="Q31" s="95">
        <v>0</v>
      </c>
      <c r="R31" s="241">
        <f t="shared" si="3"/>
        <v>0</v>
      </c>
      <c r="S31" s="95">
        <v>0</v>
      </c>
      <c r="T31" s="241">
        <f t="shared" si="4"/>
        <v>0</v>
      </c>
      <c r="U31" s="95">
        <v>0</v>
      </c>
      <c r="V31" s="241">
        <f t="shared" si="5"/>
        <v>0</v>
      </c>
      <c r="W31" s="95">
        <v>0</v>
      </c>
      <c r="X31" s="241">
        <f t="shared" si="6"/>
        <v>0</v>
      </c>
      <c r="Y31" s="207">
        <v>3</v>
      </c>
      <c r="Z31" s="226"/>
      <c r="AA31" s="92"/>
      <c r="AB31" s="134"/>
      <c r="AC31" s="135"/>
      <c r="AD31" s="200"/>
      <c r="AE31" s="215">
        <v>5</v>
      </c>
      <c r="AF31" s="215">
        <f t="shared" si="7"/>
        <v>15</v>
      </c>
      <c r="AG31" s="215">
        <v>5</v>
      </c>
      <c r="AH31" s="215">
        <f t="shared" si="8"/>
        <v>15</v>
      </c>
      <c r="AI31" s="215" t="s">
        <v>1607</v>
      </c>
      <c r="AK31" s="117">
        <v>0</v>
      </c>
      <c r="AL31" s="117">
        <v>0</v>
      </c>
      <c r="AM31" s="117">
        <v>0</v>
      </c>
      <c r="AN31" s="117">
        <v>0</v>
      </c>
      <c r="AO31" s="117">
        <v>0</v>
      </c>
      <c r="AP31" s="119">
        <v>0</v>
      </c>
      <c r="AQ31" s="119">
        <v>0</v>
      </c>
      <c r="AR31" s="119">
        <v>0</v>
      </c>
      <c r="AS31" s="119">
        <v>0</v>
      </c>
      <c r="AT31" s="119">
        <v>0</v>
      </c>
      <c r="AU31" s="122">
        <f t="shared" si="11"/>
        <v>0</v>
      </c>
      <c r="AW31" s="211">
        <v>0</v>
      </c>
      <c r="AX31" s="211">
        <v>0</v>
      </c>
      <c r="AY31" s="211">
        <v>0</v>
      </c>
      <c r="AZ31" s="211">
        <v>0</v>
      </c>
      <c r="BA31" s="211">
        <v>0</v>
      </c>
      <c r="BB31" s="212">
        <v>0</v>
      </c>
      <c r="BC31" s="212">
        <v>0</v>
      </c>
      <c r="BD31" s="212">
        <v>0</v>
      </c>
      <c r="BE31" s="212">
        <v>0</v>
      </c>
      <c r="BF31" s="212">
        <v>0</v>
      </c>
      <c r="BG31" s="213">
        <f t="shared" si="9"/>
        <v>0</v>
      </c>
    </row>
    <row r="32" spans="1:59" ht="87.6" customHeight="1" x14ac:dyDescent="0.45">
      <c r="A32" s="36">
        <f t="shared" si="0"/>
        <v>22</v>
      </c>
      <c r="B32" s="127" t="s">
        <v>957</v>
      </c>
      <c r="C32" s="128" t="s">
        <v>943</v>
      </c>
      <c r="D32" s="129" t="s">
        <v>963</v>
      </c>
      <c r="E32" s="130" t="s">
        <v>1693</v>
      </c>
      <c r="F32" s="162" t="s">
        <v>1768</v>
      </c>
      <c r="G32" s="95">
        <v>0</v>
      </c>
      <c r="H32" s="132" t="s">
        <v>961</v>
      </c>
      <c r="I32" s="133" t="s">
        <v>1777</v>
      </c>
      <c r="J32" s="94">
        <v>0</v>
      </c>
      <c r="K32" s="94">
        <v>0</v>
      </c>
      <c r="L32" s="94">
        <v>0</v>
      </c>
      <c r="M32" s="94">
        <v>0</v>
      </c>
      <c r="N32" s="111">
        <f t="shared" si="10"/>
        <v>0</v>
      </c>
      <c r="O32" s="240">
        <f t="shared" si="2"/>
        <v>0</v>
      </c>
      <c r="P32" s="207">
        <v>3</v>
      </c>
      <c r="Q32" s="95">
        <v>0</v>
      </c>
      <c r="R32" s="241">
        <f t="shared" si="3"/>
        <v>0</v>
      </c>
      <c r="S32" s="95">
        <v>0</v>
      </c>
      <c r="T32" s="241">
        <f t="shared" si="4"/>
        <v>0</v>
      </c>
      <c r="U32" s="95">
        <v>0</v>
      </c>
      <c r="V32" s="241">
        <f t="shared" si="5"/>
        <v>0</v>
      </c>
      <c r="W32" s="95">
        <v>0</v>
      </c>
      <c r="X32" s="241">
        <f t="shared" si="6"/>
        <v>0</v>
      </c>
      <c r="Y32" s="207">
        <v>3</v>
      </c>
      <c r="Z32" s="226"/>
      <c r="AA32" s="92"/>
      <c r="AB32" s="134"/>
      <c r="AC32" s="135"/>
      <c r="AD32" s="200"/>
      <c r="AE32" s="215">
        <v>5</v>
      </c>
      <c r="AF32" s="215">
        <f t="shared" si="7"/>
        <v>15</v>
      </c>
      <c r="AG32" s="215">
        <v>5</v>
      </c>
      <c r="AH32" s="215">
        <f t="shared" si="8"/>
        <v>15</v>
      </c>
      <c r="AI32" s="215" t="s">
        <v>1607</v>
      </c>
      <c r="AK32" s="117">
        <v>0</v>
      </c>
      <c r="AL32" s="117">
        <v>0</v>
      </c>
      <c r="AM32" s="117">
        <v>0</v>
      </c>
      <c r="AN32" s="117">
        <v>0</v>
      </c>
      <c r="AO32" s="117">
        <v>0</v>
      </c>
      <c r="AP32" s="119">
        <v>0</v>
      </c>
      <c r="AQ32" s="119">
        <v>0</v>
      </c>
      <c r="AR32" s="119">
        <v>0</v>
      </c>
      <c r="AS32" s="119">
        <v>0</v>
      </c>
      <c r="AT32" s="119">
        <v>0</v>
      </c>
      <c r="AU32" s="122">
        <f t="shared" si="11"/>
        <v>0</v>
      </c>
      <c r="AW32" s="211">
        <v>0</v>
      </c>
      <c r="AX32" s="211">
        <v>0</v>
      </c>
      <c r="AY32" s="211">
        <v>0</v>
      </c>
      <c r="AZ32" s="211">
        <v>0</v>
      </c>
      <c r="BA32" s="211">
        <v>0</v>
      </c>
      <c r="BB32" s="212">
        <v>0</v>
      </c>
      <c r="BC32" s="212">
        <v>0</v>
      </c>
      <c r="BD32" s="212">
        <v>0</v>
      </c>
      <c r="BE32" s="212">
        <v>0</v>
      </c>
      <c r="BF32" s="212">
        <v>0</v>
      </c>
      <c r="BG32" s="213">
        <f t="shared" si="9"/>
        <v>0</v>
      </c>
    </row>
    <row r="33" spans="1:59" ht="104.65" x14ac:dyDescent="0.45">
      <c r="A33" s="36">
        <f t="shared" si="0"/>
        <v>23</v>
      </c>
      <c r="B33" s="127" t="s">
        <v>1583</v>
      </c>
      <c r="C33" s="128" t="s">
        <v>943</v>
      </c>
      <c r="D33" s="129" t="s">
        <v>1593</v>
      </c>
      <c r="E33" s="130" t="s">
        <v>1598</v>
      </c>
      <c r="F33" s="162" t="s">
        <v>1769</v>
      </c>
      <c r="G33" s="95">
        <v>0</v>
      </c>
      <c r="H33" s="132" t="s">
        <v>965</v>
      </c>
      <c r="I33" s="133" t="s">
        <v>1778</v>
      </c>
      <c r="J33" s="94">
        <v>0</v>
      </c>
      <c r="K33" s="94">
        <v>0</v>
      </c>
      <c r="L33" s="94">
        <v>0</v>
      </c>
      <c r="M33" s="94">
        <v>0</v>
      </c>
      <c r="N33" s="111">
        <f t="shared" si="10"/>
        <v>0</v>
      </c>
      <c r="O33" s="240">
        <f t="shared" si="2"/>
        <v>0</v>
      </c>
      <c r="P33" s="207">
        <v>3</v>
      </c>
      <c r="Q33" s="95">
        <v>0</v>
      </c>
      <c r="R33" s="241">
        <f t="shared" si="3"/>
        <v>0</v>
      </c>
      <c r="S33" s="95">
        <v>0</v>
      </c>
      <c r="T33" s="241">
        <f t="shared" si="4"/>
        <v>0</v>
      </c>
      <c r="U33" s="95">
        <v>0</v>
      </c>
      <c r="V33" s="241">
        <f t="shared" si="5"/>
        <v>0</v>
      </c>
      <c r="W33" s="95">
        <v>0</v>
      </c>
      <c r="X33" s="241">
        <f t="shared" si="6"/>
        <v>0</v>
      </c>
      <c r="Y33" s="207">
        <v>3</v>
      </c>
      <c r="Z33" s="226"/>
      <c r="AA33" s="92"/>
      <c r="AB33" s="134"/>
      <c r="AC33" s="135"/>
      <c r="AD33" s="200"/>
      <c r="AE33" s="215">
        <v>5</v>
      </c>
      <c r="AF33" s="215">
        <f t="shared" si="7"/>
        <v>15</v>
      </c>
      <c r="AG33" s="215">
        <v>5</v>
      </c>
      <c r="AH33" s="215">
        <f t="shared" si="8"/>
        <v>15</v>
      </c>
      <c r="AI33" s="215" t="s">
        <v>1607</v>
      </c>
      <c r="AK33" s="117">
        <v>0</v>
      </c>
      <c r="AL33" s="117">
        <v>0</v>
      </c>
      <c r="AM33" s="117">
        <v>0</v>
      </c>
      <c r="AN33" s="117">
        <v>0</v>
      </c>
      <c r="AO33" s="117">
        <v>0</v>
      </c>
      <c r="AP33" s="119">
        <v>0</v>
      </c>
      <c r="AQ33" s="119">
        <v>0</v>
      </c>
      <c r="AR33" s="119">
        <v>0</v>
      </c>
      <c r="AS33" s="119">
        <v>0</v>
      </c>
      <c r="AT33" s="119">
        <v>0</v>
      </c>
      <c r="AU33" s="122">
        <f t="shared" si="11"/>
        <v>0</v>
      </c>
      <c r="AW33" s="211">
        <v>0</v>
      </c>
      <c r="AX33" s="211">
        <v>0</v>
      </c>
      <c r="AY33" s="211">
        <v>0</v>
      </c>
      <c r="AZ33" s="211">
        <v>0</v>
      </c>
      <c r="BA33" s="211">
        <v>0</v>
      </c>
      <c r="BB33" s="212">
        <v>0</v>
      </c>
      <c r="BC33" s="212">
        <v>0</v>
      </c>
      <c r="BD33" s="212">
        <v>0</v>
      </c>
      <c r="BE33" s="212">
        <v>0</v>
      </c>
      <c r="BF33" s="212">
        <v>0</v>
      </c>
      <c r="BG33" s="213">
        <f t="shared" si="9"/>
        <v>0</v>
      </c>
    </row>
    <row r="34" spans="1:59" ht="81.400000000000006" x14ac:dyDescent="0.45">
      <c r="A34" s="36">
        <f t="shared" si="0"/>
        <v>24</v>
      </c>
      <c r="B34" s="127" t="s">
        <v>959</v>
      </c>
      <c r="C34" s="128" t="s">
        <v>943</v>
      </c>
      <c r="D34" s="129" t="s">
        <v>966</v>
      </c>
      <c r="E34" s="130" t="s">
        <v>1590</v>
      </c>
      <c r="F34" s="162" t="s">
        <v>1770</v>
      </c>
      <c r="G34" s="95">
        <v>0</v>
      </c>
      <c r="H34" s="132" t="s">
        <v>964</v>
      </c>
      <c r="I34" s="133" t="s">
        <v>1777</v>
      </c>
      <c r="J34" s="94">
        <v>0</v>
      </c>
      <c r="K34" s="94">
        <v>0</v>
      </c>
      <c r="L34" s="94">
        <v>0</v>
      </c>
      <c r="M34" s="94">
        <v>0</v>
      </c>
      <c r="N34" s="111">
        <f t="shared" si="10"/>
        <v>0</v>
      </c>
      <c r="O34" s="240">
        <f t="shared" si="2"/>
        <v>0</v>
      </c>
      <c r="P34" s="207">
        <v>3</v>
      </c>
      <c r="Q34" s="95">
        <v>0</v>
      </c>
      <c r="R34" s="241">
        <f t="shared" si="3"/>
        <v>0</v>
      </c>
      <c r="S34" s="95">
        <v>0</v>
      </c>
      <c r="T34" s="241">
        <f t="shared" si="4"/>
        <v>0</v>
      </c>
      <c r="U34" s="95">
        <v>0</v>
      </c>
      <c r="V34" s="241">
        <f t="shared" si="5"/>
        <v>0</v>
      </c>
      <c r="W34" s="95">
        <v>0</v>
      </c>
      <c r="X34" s="241">
        <f t="shared" si="6"/>
        <v>0</v>
      </c>
      <c r="Y34" s="207">
        <v>3</v>
      </c>
      <c r="Z34" s="226"/>
      <c r="AA34" s="92"/>
      <c r="AB34" s="134"/>
      <c r="AC34" s="135"/>
      <c r="AD34" s="200"/>
      <c r="AE34" s="215">
        <v>5</v>
      </c>
      <c r="AF34" s="215">
        <f t="shared" si="7"/>
        <v>15</v>
      </c>
      <c r="AG34" s="215">
        <v>5</v>
      </c>
      <c r="AH34" s="215">
        <f t="shared" si="8"/>
        <v>15</v>
      </c>
      <c r="AI34" s="215" t="s">
        <v>1607</v>
      </c>
      <c r="AK34" s="117">
        <v>0</v>
      </c>
      <c r="AL34" s="117">
        <v>0</v>
      </c>
      <c r="AM34" s="117">
        <v>0</v>
      </c>
      <c r="AN34" s="117">
        <v>0</v>
      </c>
      <c r="AO34" s="117">
        <v>0</v>
      </c>
      <c r="AP34" s="119">
        <v>0</v>
      </c>
      <c r="AQ34" s="119">
        <v>0</v>
      </c>
      <c r="AR34" s="119">
        <v>0</v>
      </c>
      <c r="AS34" s="119">
        <v>0</v>
      </c>
      <c r="AT34" s="119">
        <v>0</v>
      </c>
      <c r="AU34" s="122">
        <f t="shared" si="11"/>
        <v>0</v>
      </c>
      <c r="AW34" s="211">
        <v>0</v>
      </c>
      <c r="AX34" s="211">
        <v>0</v>
      </c>
      <c r="AY34" s="211">
        <v>0</v>
      </c>
      <c r="AZ34" s="211">
        <v>0</v>
      </c>
      <c r="BA34" s="211">
        <v>0</v>
      </c>
      <c r="BB34" s="212">
        <v>0</v>
      </c>
      <c r="BC34" s="212">
        <v>0</v>
      </c>
      <c r="BD34" s="212">
        <v>0</v>
      </c>
      <c r="BE34" s="212">
        <v>0</v>
      </c>
      <c r="BF34" s="212">
        <v>0</v>
      </c>
      <c r="BG34" s="213">
        <f t="shared" si="9"/>
        <v>0</v>
      </c>
    </row>
    <row r="35" spans="1:59" ht="81.400000000000006" x14ac:dyDescent="0.45">
      <c r="A35" s="36">
        <f t="shared" si="0"/>
        <v>25</v>
      </c>
      <c r="B35" s="127" t="s">
        <v>962</v>
      </c>
      <c r="C35" s="128" t="s">
        <v>943</v>
      </c>
      <c r="D35" s="129" t="s">
        <v>967</v>
      </c>
      <c r="E35" s="130" t="s">
        <v>1771</v>
      </c>
      <c r="F35" s="162" t="s">
        <v>1772</v>
      </c>
      <c r="G35" s="95">
        <v>0</v>
      </c>
      <c r="H35" s="132" t="s">
        <v>1775</v>
      </c>
      <c r="I35" s="133" t="s">
        <v>1777</v>
      </c>
      <c r="J35" s="94">
        <v>0</v>
      </c>
      <c r="K35" s="94">
        <v>0</v>
      </c>
      <c r="L35" s="94">
        <v>0</v>
      </c>
      <c r="M35" s="94">
        <v>0</v>
      </c>
      <c r="N35" s="111">
        <f t="shared" si="10"/>
        <v>0</v>
      </c>
      <c r="O35" s="240">
        <f t="shared" si="2"/>
        <v>0</v>
      </c>
      <c r="P35" s="207">
        <v>3</v>
      </c>
      <c r="Q35" s="95">
        <v>0</v>
      </c>
      <c r="R35" s="241">
        <f t="shared" si="3"/>
        <v>0</v>
      </c>
      <c r="S35" s="95">
        <v>0</v>
      </c>
      <c r="T35" s="241">
        <f t="shared" si="4"/>
        <v>0</v>
      </c>
      <c r="U35" s="95">
        <v>0</v>
      </c>
      <c r="V35" s="241">
        <f t="shared" si="5"/>
        <v>0</v>
      </c>
      <c r="W35" s="95">
        <v>0</v>
      </c>
      <c r="X35" s="241">
        <f t="shared" si="6"/>
        <v>0</v>
      </c>
      <c r="Y35" s="207">
        <v>3</v>
      </c>
      <c r="Z35" s="226"/>
      <c r="AA35" s="92"/>
      <c r="AB35" s="134"/>
      <c r="AC35" s="135"/>
      <c r="AD35" s="200"/>
      <c r="AE35" s="215">
        <v>5</v>
      </c>
      <c r="AF35" s="215">
        <f t="shared" si="7"/>
        <v>15</v>
      </c>
      <c r="AG35" s="215">
        <v>5</v>
      </c>
      <c r="AH35" s="215">
        <f t="shared" si="8"/>
        <v>15</v>
      </c>
      <c r="AI35" s="215" t="s">
        <v>1607</v>
      </c>
      <c r="AK35" s="117">
        <v>0</v>
      </c>
      <c r="AL35" s="117">
        <v>0</v>
      </c>
      <c r="AM35" s="117">
        <v>0</v>
      </c>
      <c r="AN35" s="117">
        <v>0</v>
      </c>
      <c r="AO35" s="117">
        <v>0</v>
      </c>
      <c r="AP35" s="119">
        <v>0</v>
      </c>
      <c r="AQ35" s="119">
        <v>0</v>
      </c>
      <c r="AR35" s="119">
        <v>0</v>
      </c>
      <c r="AS35" s="119">
        <v>0</v>
      </c>
      <c r="AT35" s="119">
        <v>0</v>
      </c>
      <c r="AU35" s="122">
        <f t="shared" si="11"/>
        <v>0</v>
      </c>
      <c r="AW35" s="211">
        <v>0</v>
      </c>
      <c r="AX35" s="211">
        <v>0</v>
      </c>
      <c r="AY35" s="211">
        <v>0</v>
      </c>
      <c r="AZ35" s="211">
        <v>0</v>
      </c>
      <c r="BA35" s="211">
        <v>0</v>
      </c>
      <c r="BB35" s="212">
        <v>0</v>
      </c>
      <c r="BC35" s="212">
        <v>0</v>
      </c>
      <c r="BD35" s="212">
        <v>0</v>
      </c>
      <c r="BE35" s="212">
        <v>0</v>
      </c>
      <c r="BF35" s="212">
        <v>0</v>
      </c>
      <c r="BG35" s="213">
        <f t="shared" si="9"/>
        <v>0</v>
      </c>
    </row>
    <row r="36" spans="1:59" ht="139.5" x14ac:dyDescent="0.45">
      <c r="A36" s="36">
        <f t="shared" si="0"/>
        <v>26</v>
      </c>
      <c r="B36" s="127" t="s">
        <v>968</v>
      </c>
      <c r="C36" s="128" t="s">
        <v>969</v>
      </c>
      <c r="D36" s="129" t="s">
        <v>1591</v>
      </c>
      <c r="E36" s="130" t="s">
        <v>1592</v>
      </c>
      <c r="F36" s="162" t="s">
        <v>1773</v>
      </c>
      <c r="G36" s="95">
        <v>0</v>
      </c>
      <c r="H36" s="132" t="s">
        <v>1776</v>
      </c>
      <c r="I36" s="133" t="s">
        <v>1785</v>
      </c>
      <c r="J36" s="94">
        <v>0</v>
      </c>
      <c r="K36" s="94">
        <v>0</v>
      </c>
      <c r="L36" s="94">
        <v>0</v>
      </c>
      <c r="M36" s="94">
        <v>0</v>
      </c>
      <c r="N36" s="111">
        <f t="shared" si="10"/>
        <v>0</v>
      </c>
      <c r="O36" s="240">
        <f t="shared" si="2"/>
        <v>0</v>
      </c>
      <c r="P36" s="207">
        <v>3</v>
      </c>
      <c r="Q36" s="95">
        <v>0</v>
      </c>
      <c r="R36" s="241">
        <f t="shared" si="3"/>
        <v>0</v>
      </c>
      <c r="S36" s="95">
        <v>0</v>
      </c>
      <c r="T36" s="241">
        <f t="shared" si="4"/>
        <v>0</v>
      </c>
      <c r="U36" s="95">
        <v>0</v>
      </c>
      <c r="V36" s="241">
        <f t="shared" si="5"/>
        <v>0</v>
      </c>
      <c r="W36" s="95">
        <v>0</v>
      </c>
      <c r="X36" s="241">
        <f t="shared" si="6"/>
        <v>0</v>
      </c>
      <c r="Y36" s="207">
        <v>3</v>
      </c>
      <c r="Z36" s="226"/>
      <c r="AA36" s="92"/>
      <c r="AB36" s="134"/>
      <c r="AC36" s="135"/>
      <c r="AD36" s="200"/>
      <c r="AE36" s="215">
        <v>5</v>
      </c>
      <c r="AF36" s="215">
        <f t="shared" si="7"/>
        <v>15</v>
      </c>
      <c r="AG36" s="215">
        <v>5</v>
      </c>
      <c r="AH36" s="215">
        <f t="shared" si="8"/>
        <v>15</v>
      </c>
      <c r="AI36" s="215" t="s">
        <v>1607</v>
      </c>
      <c r="AK36" s="117">
        <v>0</v>
      </c>
      <c r="AL36" s="117">
        <v>0</v>
      </c>
      <c r="AM36" s="117">
        <v>0</v>
      </c>
      <c r="AN36" s="117">
        <v>0</v>
      </c>
      <c r="AO36" s="117">
        <v>0</v>
      </c>
      <c r="AP36" s="119">
        <v>0</v>
      </c>
      <c r="AQ36" s="119">
        <v>0</v>
      </c>
      <c r="AR36" s="119">
        <v>0</v>
      </c>
      <c r="AS36" s="119">
        <v>0</v>
      </c>
      <c r="AT36" s="119">
        <v>0</v>
      </c>
      <c r="AU36" s="122">
        <f t="shared" si="11"/>
        <v>0</v>
      </c>
      <c r="AW36" s="211">
        <v>0</v>
      </c>
      <c r="AX36" s="211">
        <v>0</v>
      </c>
      <c r="AY36" s="211">
        <v>0</v>
      </c>
      <c r="AZ36" s="211">
        <v>0</v>
      </c>
      <c r="BA36" s="211">
        <v>0</v>
      </c>
      <c r="BB36" s="212">
        <v>0</v>
      </c>
      <c r="BC36" s="212">
        <v>0</v>
      </c>
      <c r="BD36" s="212">
        <v>0</v>
      </c>
      <c r="BE36" s="212">
        <v>0</v>
      </c>
      <c r="BF36" s="212">
        <v>0</v>
      </c>
      <c r="BG36" s="213">
        <f t="shared" si="9"/>
        <v>0</v>
      </c>
    </row>
    <row r="37" spans="1:59" ht="81.400000000000006" x14ac:dyDescent="0.45">
      <c r="A37" s="36">
        <f t="shared" si="0"/>
        <v>27</v>
      </c>
      <c r="B37" s="127" t="s">
        <v>1584</v>
      </c>
      <c r="C37" s="128" t="s">
        <v>969</v>
      </c>
      <c r="D37" s="129" t="s">
        <v>1568</v>
      </c>
      <c r="E37" s="130" t="s">
        <v>1574</v>
      </c>
      <c r="F37" s="162" t="s">
        <v>1774</v>
      </c>
      <c r="G37" s="95">
        <v>0</v>
      </c>
      <c r="H37" s="132" t="s">
        <v>944</v>
      </c>
      <c r="I37" s="133" t="s">
        <v>1784</v>
      </c>
      <c r="J37" s="94">
        <v>0</v>
      </c>
      <c r="K37" s="94">
        <v>0</v>
      </c>
      <c r="L37" s="94">
        <v>0</v>
      </c>
      <c r="M37" s="94">
        <v>0</v>
      </c>
      <c r="N37" s="111">
        <f t="shared" si="10"/>
        <v>0</v>
      </c>
      <c r="O37" s="240">
        <f t="shared" si="2"/>
        <v>0</v>
      </c>
      <c r="P37" s="207">
        <v>3</v>
      </c>
      <c r="Q37" s="95">
        <v>0</v>
      </c>
      <c r="R37" s="241">
        <f t="shared" si="3"/>
        <v>0</v>
      </c>
      <c r="S37" s="95">
        <v>0</v>
      </c>
      <c r="T37" s="241">
        <f t="shared" si="4"/>
        <v>0</v>
      </c>
      <c r="U37" s="95">
        <v>0</v>
      </c>
      <c r="V37" s="241">
        <f t="shared" si="5"/>
        <v>0</v>
      </c>
      <c r="W37" s="95">
        <v>0</v>
      </c>
      <c r="X37" s="241">
        <f t="shared" si="6"/>
        <v>0</v>
      </c>
      <c r="Y37" s="207">
        <v>3</v>
      </c>
      <c r="Z37" s="226"/>
      <c r="AA37" s="92"/>
      <c r="AB37" s="134"/>
      <c r="AC37" s="135"/>
      <c r="AD37" s="200"/>
      <c r="AE37" s="215">
        <v>5</v>
      </c>
      <c r="AF37" s="215">
        <f t="shared" si="7"/>
        <v>15</v>
      </c>
      <c r="AG37" s="215">
        <v>5</v>
      </c>
      <c r="AH37" s="215">
        <f t="shared" si="8"/>
        <v>15</v>
      </c>
      <c r="AI37" s="215" t="s">
        <v>1607</v>
      </c>
      <c r="AK37" s="117">
        <v>0</v>
      </c>
      <c r="AL37" s="117">
        <v>0</v>
      </c>
      <c r="AM37" s="117">
        <v>0</v>
      </c>
      <c r="AN37" s="117">
        <v>0</v>
      </c>
      <c r="AO37" s="117">
        <v>0</v>
      </c>
      <c r="AP37" s="119">
        <v>0</v>
      </c>
      <c r="AQ37" s="119">
        <v>0</v>
      </c>
      <c r="AR37" s="119">
        <v>0</v>
      </c>
      <c r="AS37" s="119">
        <v>0</v>
      </c>
      <c r="AT37" s="119">
        <v>0</v>
      </c>
      <c r="AU37" s="122">
        <f t="shared" si="11"/>
        <v>0</v>
      </c>
      <c r="AW37" s="211">
        <v>0</v>
      </c>
      <c r="AX37" s="211">
        <v>0</v>
      </c>
      <c r="AY37" s="211">
        <v>0</v>
      </c>
      <c r="AZ37" s="211">
        <v>0</v>
      </c>
      <c r="BA37" s="211">
        <v>0</v>
      </c>
      <c r="BB37" s="212">
        <v>0</v>
      </c>
      <c r="BC37" s="212">
        <v>0</v>
      </c>
      <c r="BD37" s="212">
        <v>0</v>
      </c>
      <c r="BE37" s="212">
        <v>0</v>
      </c>
      <c r="BF37" s="212">
        <v>0</v>
      </c>
      <c r="BG37" s="213">
        <f t="shared" si="9"/>
        <v>0</v>
      </c>
    </row>
    <row r="38" spans="1:59" ht="151.15" x14ac:dyDescent="0.45">
      <c r="A38" s="36">
        <f t="shared" si="0"/>
        <v>28</v>
      </c>
      <c r="B38" s="127" t="s">
        <v>1585</v>
      </c>
      <c r="C38" s="128" t="s">
        <v>969</v>
      </c>
      <c r="D38" s="129" t="s">
        <v>1569</v>
      </c>
      <c r="E38" s="130" t="s">
        <v>1575</v>
      </c>
      <c r="F38" s="162" t="s">
        <v>1774</v>
      </c>
      <c r="G38" s="95">
        <v>0</v>
      </c>
      <c r="H38" s="132" t="s">
        <v>944</v>
      </c>
      <c r="I38" s="133" t="s">
        <v>1783</v>
      </c>
      <c r="J38" s="94">
        <v>0</v>
      </c>
      <c r="K38" s="94">
        <v>0</v>
      </c>
      <c r="L38" s="94">
        <v>0</v>
      </c>
      <c r="M38" s="94">
        <v>0</v>
      </c>
      <c r="N38" s="111">
        <f t="shared" si="10"/>
        <v>0</v>
      </c>
      <c r="O38" s="240">
        <f t="shared" si="2"/>
        <v>0</v>
      </c>
      <c r="P38" s="207">
        <v>3</v>
      </c>
      <c r="Q38" s="95">
        <v>0</v>
      </c>
      <c r="R38" s="241">
        <f t="shared" si="3"/>
        <v>0</v>
      </c>
      <c r="S38" s="95">
        <v>0</v>
      </c>
      <c r="T38" s="241">
        <f t="shared" si="4"/>
        <v>0</v>
      </c>
      <c r="U38" s="95">
        <v>0</v>
      </c>
      <c r="V38" s="241">
        <f t="shared" si="5"/>
        <v>0</v>
      </c>
      <c r="W38" s="95">
        <v>0</v>
      </c>
      <c r="X38" s="241">
        <f t="shared" si="6"/>
        <v>0</v>
      </c>
      <c r="Y38" s="207">
        <v>3</v>
      </c>
      <c r="Z38" s="226"/>
      <c r="AA38" s="92"/>
      <c r="AB38" s="134"/>
      <c r="AC38" s="135"/>
      <c r="AD38" s="200"/>
      <c r="AE38" s="215">
        <v>5</v>
      </c>
      <c r="AF38" s="215">
        <f t="shared" si="7"/>
        <v>15</v>
      </c>
      <c r="AG38" s="215">
        <v>5</v>
      </c>
      <c r="AH38" s="215">
        <f t="shared" si="8"/>
        <v>15</v>
      </c>
      <c r="AI38" s="215" t="s">
        <v>1607</v>
      </c>
      <c r="AK38" s="117">
        <v>0</v>
      </c>
      <c r="AL38" s="117">
        <v>0</v>
      </c>
      <c r="AM38" s="117">
        <v>0</v>
      </c>
      <c r="AN38" s="117">
        <v>0</v>
      </c>
      <c r="AO38" s="117">
        <v>0</v>
      </c>
      <c r="AP38" s="119">
        <v>0</v>
      </c>
      <c r="AQ38" s="119">
        <v>0</v>
      </c>
      <c r="AR38" s="119">
        <v>0</v>
      </c>
      <c r="AS38" s="119">
        <v>0</v>
      </c>
      <c r="AT38" s="119">
        <v>0</v>
      </c>
      <c r="AU38" s="122">
        <f t="shared" si="11"/>
        <v>0</v>
      </c>
      <c r="AW38" s="211">
        <v>0</v>
      </c>
      <c r="AX38" s="211">
        <v>0</v>
      </c>
      <c r="AY38" s="211">
        <v>0</v>
      </c>
      <c r="AZ38" s="211">
        <v>0</v>
      </c>
      <c r="BA38" s="211">
        <v>0</v>
      </c>
      <c r="BB38" s="212">
        <v>0</v>
      </c>
      <c r="BC38" s="212">
        <v>0</v>
      </c>
      <c r="BD38" s="212">
        <v>0</v>
      </c>
      <c r="BE38" s="212">
        <v>0</v>
      </c>
      <c r="BF38" s="212">
        <v>0</v>
      </c>
      <c r="BG38" s="213">
        <f t="shared" si="9"/>
        <v>0</v>
      </c>
    </row>
    <row r="39" spans="1:59" ht="93" x14ac:dyDescent="0.45">
      <c r="A39" s="36">
        <f t="shared" si="0"/>
        <v>29</v>
      </c>
      <c r="B39" s="127" t="s">
        <v>1594</v>
      </c>
      <c r="C39" s="128" t="s">
        <v>969</v>
      </c>
      <c r="D39" s="129" t="s">
        <v>1572</v>
      </c>
      <c r="E39" s="130" t="s">
        <v>1577</v>
      </c>
      <c r="F39" s="162" t="s">
        <v>1779</v>
      </c>
      <c r="G39" s="95">
        <v>0</v>
      </c>
      <c r="H39" s="132" t="s">
        <v>944</v>
      </c>
      <c r="I39" s="133" t="s">
        <v>1782</v>
      </c>
      <c r="J39" s="94">
        <v>0</v>
      </c>
      <c r="K39" s="94">
        <v>0</v>
      </c>
      <c r="L39" s="94">
        <v>0</v>
      </c>
      <c r="M39" s="94">
        <v>0</v>
      </c>
      <c r="N39" s="111">
        <f t="shared" si="10"/>
        <v>0</v>
      </c>
      <c r="O39" s="240">
        <f t="shared" si="2"/>
        <v>0</v>
      </c>
      <c r="P39" s="207">
        <v>3</v>
      </c>
      <c r="Q39" s="95">
        <v>0</v>
      </c>
      <c r="R39" s="241">
        <f t="shared" si="3"/>
        <v>0</v>
      </c>
      <c r="S39" s="95">
        <v>0</v>
      </c>
      <c r="T39" s="241">
        <f t="shared" si="4"/>
        <v>0</v>
      </c>
      <c r="U39" s="95">
        <v>0</v>
      </c>
      <c r="V39" s="241">
        <f t="shared" si="5"/>
        <v>0</v>
      </c>
      <c r="W39" s="95">
        <v>0</v>
      </c>
      <c r="X39" s="241">
        <f t="shared" si="6"/>
        <v>0</v>
      </c>
      <c r="Y39" s="207">
        <v>3</v>
      </c>
      <c r="Z39" s="226"/>
      <c r="AA39" s="92"/>
      <c r="AB39" s="134"/>
      <c r="AC39" s="135"/>
      <c r="AD39" s="200"/>
      <c r="AE39" s="215">
        <v>5</v>
      </c>
      <c r="AF39" s="215">
        <f t="shared" si="7"/>
        <v>15</v>
      </c>
      <c r="AG39" s="215">
        <v>5</v>
      </c>
      <c r="AH39" s="215">
        <f t="shared" si="8"/>
        <v>15</v>
      </c>
      <c r="AI39" s="215" t="s">
        <v>1607</v>
      </c>
      <c r="AK39" s="117">
        <v>0</v>
      </c>
      <c r="AL39" s="117">
        <v>0</v>
      </c>
      <c r="AM39" s="117">
        <v>0</v>
      </c>
      <c r="AN39" s="117">
        <v>0</v>
      </c>
      <c r="AO39" s="117">
        <v>0</v>
      </c>
      <c r="AP39" s="119">
        <v>0</v>
      </c>
      <c r="AQ39" s="119">
        <v>0</v>
      </c>
      <c r="AR39" s="119">
        <v>0</v>
      </c>
      <c r="AS39" s="119">
        <v>0</v>
      </c>
      <c r="AT39" s="119">
        <v>0</v>
      </c>
      <c r="AU39" s="122">
        <f t="shared" si="11"/>
        <v>0</v>
      </c>
      <c r="AW39" s="211">
        <v>0</v>
      </c>
      <c r="AX39" s="211">
        <v>0</v>
      </c>
      <c r="AY39" s="211">
        <v>0</v>
      </c>
      <c r="AZ39" s="211">
        <v>0</v>
      </c>
      <c r="BA39" s="211">
        <v>0</v>
      </c>
      <c r="BB39" s="212">
        <v>0</v>
      </c>
      <c r="BC39" s="212">
        <v>0</v>
      </c>
      <c r="BD39" s="212">
        <v>0</v>
      </c>
      <c r="BE39" s="212">
        <v>0</v>
      </c>
      <c r="BF39" s="212">
        <v>0</v>
      </c>
      <c r="BG39" s="213">
        <f t="shared" si="9"/>
        <v>0</v>
      </c>
    </row>
    <row r="40" spans="1:59" ht="93" x14ac:dyDescent="0.45">
      <c r="A40" s="36">
        <f t="shared" si="0"/>
        <v>30</v>
      </c>
      <c r="B40" s="127" t="s">
        <v>1586</v>
      </c>
      <c r="C40" s="128" t="s">
        <v>969</v>
      </c>
      <c r="D40" s="129" t="s">
        <v>1571</v>
      </c>
      <c r="E40" s="130" t="s">
        <v>1576</v>
      </c>
      <c r="F40" s="162" t="s">
        <v>1779</v>
      </c>
      <c r="G40" s="95">
        <v>0</v>
      </c>
      <c r="H40" s="132" t="s">
        <v>944</v>
      </c>
      <c r="I40" s="133" t="s">
        <v>1782</v>
      </c>
      <c r="J40" s="94">
        <v>0</v>
      </c>
      <c r="K40" s="94">
        <v>0</v>
      </c>
      <c r="L40" s="94">
        <v>0</v>
      </c>
      <c r="M40" s="94">
        <v>0</v>
      </c>
      <c r="N40" s="111">
        <f t="shared" si="10"/>
        <v>0</v>
      </c>
      <c r="O40" s="240">
        <f t="shared" si="2"/>
        <v>0</v>
      </c>
      <c r="P40" s="207">
        <v>3</v>
      </c>
      <c r="Q40" s="95">
        <v>0</v>
      </c>
      <c r="R40" s="241">
        <f t="shared" si="3"/>
        <v>0</v>
      </c>
      <c r="S40" s="95">
        <v>0</v>
      </c>
      <c r="T40" s="241">
        <f t="shared" si="4"/>
        <v>0</v>
      </c>
      <c r="U40" s="95">
        <v>0</v>
      </c>
      <c r="V40" s="241">
        <f t="shared" si="5"/>
        <v>0</v>
      </c>
      <c r="W40" s="95">
        <v>0</v>
      </c>
      <c r="X40" s="241">
        <f t="shared" si="6"/>
        <v>0</v>
      </c>
      <c r="Y40" s="207">
        <v>3</v>
      </c>
      <c r="Z40" s="226"/>
      <c r="AA40" s="92"/>
      <c r="AB40" s="134"/>
      <c r="AC40" s="135"/>
      <c r="AD40" s="200"/>
      <c r="AE40" s="215">
        <v>5</v>
      </c>
      <c r="AF40" s="215">
        <f t="shared" si="7"/>
        <v>15</v>
      </c>
      <c r="AG40" s="215">
        <v>5</v>
      </c>
      <c r="AH40" s="215">
        <f t="shared" si="8"/>
        <v>15</v>
      </c>
      <c r="AI40" s="215" t="s">
        <v>1607</v>
      </c>
      <c r="AK40" s="117">
        <v>0</v>
      </c>
      <c r="AL40" s="117">
        <v>0</v>
      </c>
      <c r="AM40" s="117">
        <v>0</v>
      </c>
      <c r="AN40" s="117">
        <v>0</v>
      </c>
      <c r="AO40" s="117">
        <v>0</v>
      </c>
      <c r="AP40" s="119">
        <v>0</v>
      </c>
      <c r="AQ40" s="119">
        <v>0</v>
      </c>
      <c r="AR40" s="119">
        <v>0</v>
      </c>
      <c r="AS40" s="119">
        <v>0</v>
      </c>
      <c r="AT40" s="119">
        <v>0</v>
      </c>
      <c r="AU40" s="122">
        <f t="shared" si="11"/>
        <v>0</v>
      </c>
      <c r="AW40" s="211">
        <v>0</v>
      </c>
      <c r="AX40" s="211">
        <v>0</v>
      </c>
      <c r="AY40" s="211">
        <v>0</v>
      </c>
      <c r="AZ40" s="211">
        <v>0</v>
      </c>
      <c r="BA40" s="211">
        <v>0</v>
      </c>
      <c r="BB40" s="212">
        <v>0</v>
      </c>
      <c r="BC40" s="212">
        <v>0</v>
      </c>
      <c r="BD40" s="212">
        <v>0</v>
      </c>
      <c r="BE40" s="212">
        <v>0</v>
      </c>
      <c r="BF40" s="212">
        <v>0</v>
      </c>
      <c r="BG40" s="213">
        <f t="shared" si="9"/>
        <v>0</v>
      </c>
    </row>
    <row r="41" spans="1:59" ht="93" x14ac:dyDescent="0.45">
      <c r="A41" s="36">
        <f t="shared" si="0"/>
        <v>31</v>
      </c>
      <c r="B41" s="127" t="s">
        <v>1578</v>
      </c>
      <c r="C41" s="128" t="s">
        <v>969</v>
      </c>
      <c r="D41" s="129" t="s">
        <v>1570</v>
      </c>
      <c r="E41" s="130" t="s">
        <v>1704</v>
      </c>
      <c r="F41" s="162" t="s">
        <v>1780</v>
      </c>
      <c r="G41" s="95">
        <v>0</v>
      </c>
      <c r="H41" s="132" t="s">
        <v>944</v>
      </c>
      <c r="I41" s="133" t="s">
        <v>1786</v>
      </c>
      <c r="J41" s="94">
        <v>0</v>
      </c>
      <c r="K41" s="94">
        <v>0</v>
      </c>
      <c r="L41" s="94">
        <v>0</v>
      </c>
      <c r="M41" s="94">
        <v>0</v>
      </c>
      <c r="N41" s="111">
        <f t="shared" si="10"/>
        <v>0</v>
      </c>
      <c r="O41" s="240">
        <f t="shared" si="2"/>
        <v>0</v>
      </c>
      <c r="P41" s="207">
        <v>3</v>
      </c>
      <c r="Q41" s="95">
        <v>0</v>
      </c>
      <c r="R41" s="241">
        <f t="shared" si="3"/>
        <v>0</v>
      </c>
      <c r="S41" s="95">
        <v>0</v>
      </c>
      <c r="T41" s="241">
        <f t="shared" si="4"/>
        <v>0</v>
      </c>
      <c r="U41" s="95">
        <v>0</v>
      </c>
      <c r="V41" s="241">
        <f t="shared" si="5"/>
        <v>0</v>
      </c>
      <c r="W41" s="95">
        <v>0</v>
      </c>
      <c r="X41" s="241">
        <f t="shared" si="6"/>
        <v>0</v>
      </c>
      <c r="Y41" s="207">
        <v>3</v>
      </c>
      <c r="Z41" s="226"/>
      <c r="AA41" s="92"/>
      <c r="AB41" s="134"/>
      <c r="AC41" s="135"/>
      <c r="AD41" s="200"/>
      <c r="AE41" s="215">
        <v>5</v>
      </c>
      <c r="AF41" s="215">
        <f t="shared" si="7"/>
        <v>15</v>
      </c>
      <c r="AG41" s="215">
        <v>5</v>
      </c>
      <c r="AH41" s="215">
        <f t="shared" si="8"/>
        <v>15</v>
      </c>
      <c r="AI41" s="215" t="s">
        <v>1607</v>
      </c>
      <c r="AK41" s="117">
        <v>0</v>
      </c>
      <c r="AL41" s="117">
        <v>0</v>
      </c>
      <c r="AM41" s="117">
        <v>0</v>
      </c>
      <c r="AN41" s="117">
        <v>0</v>
      </c>
      <c r="AO41" s="117">
        <v>0</v>
      </c>
      <c r="AP41" s="119">
        <v>0</v>
      </c>
      <c r="AQ41" s="119">
        <v>0</v>
      </c>
      <c r="AR41" s="119">
        <v>0</v>
      </c>
      <c r="AS41" s="119">
        <v>0</v>
      </c>
      <c r="AT41" s="119">
        <v>0</v>
      </c>
      <c r="AU41" s="122">
        <f t="shared" si="11"/>
        <v>0</v>
      </c>
      <c r="AW41" s="211">
        <v>0</v>
      </c>
      <c r="AX41" s="211">
        <v>0</v>
      </c>
      <c r="AY41" s="211">
        <v>0</v>
      </c>
      <c r="AZ41" s="211">
        <v>0</v>
      </c>
      <c r="BA41" s="211">
        <v>0</v>
      </c>
      <c r="BB41" s="212">
        <v>0</v>
      </c>
      <c r="BC41" s="212">
        <v>0</v>
      </c>
      <c r="BD41" s="212">
        <v>0</v>
      </c>
      <c r="BE41" s="212">
        <v>0</v>
      </c>
      <c r="BF41" s="212">
        <v>0</v>
      </c>
      <c r="BG41" s="213">
        <f t="shared" si="9"/>
        <v>0</v>
      </c>
    </row>
    <row r="42" spans="1:59" ht="93" x14ac:dyDescent="0.45">
      <c r="A42" s="36">
        <f t="shared" si="0"/>
        <v>32</v>
      </c>
      <c r="B42" s="127" t="s">
        <v>1595</v>
      </c>
      <c r="C42" s="128" t="s">
        <v>969</v>
      </c>
      <c r="D42" s="129" t="s">
        <v>1573</v>
      </c>
      <c r="E42" s="130" t="s">
        <v>1705</v>
      </c>
      <c r="F42" s="162" t="s">
        <v>1781</v>
      </c>
      <c r="G42" s="95">
        <v>0</v>
      </c>
      <c r="H42" s="132" t="s">
        <v>944</v>
      </c>
      <c r="I42" s="133" t="s">
        <v>1786</v>
      </c>
      <c r="J42" s="94">
        <v>0</v>
      </c>
      <c r="K42" s="94">
        <v>0</v>
      </c>
      <c r="L42" s="94">
        <v>0</v>
      </c>
      <c r="M42" s="94">
        <v>0</v>
      </c>
      <c r="N42" s="111">
        <f t="shared" si="10"/>
        <v>0</v>
      </c>
      <c r="O42" s="240">
        <f t="shared" si="2"/>
        <v>0</v>
      </c>
      <c r="P42" s="207">
        <v>3</v>
      </c>
      <c r="Q42" s="95">
        <v>0</v>
      </c>
      <c r="R42" s="241">
        <f t="shared" si="3"/>
        <v>0</v>
      </c>
      <c r="S42" s="95">
        <v>0</v>
      </c>
      <c r="T42" s="241">
        <f t="shared" si="4"/>
        <v>0</v>
      </c>
      <c r="U42" s="95">
        <v>0</v>
      </c>
      <c r="V42" s="241">
        <f t="shared" si="5"/>
        <v>0</v>
      </c>
      <c r="W42" s="95">
        <v>0</v>
      </c>
      <c r="X42" s="241">
        <f t="shared" si="6"/>
        <v>0</v>
      </c>
      <c r="Y42" s="207">
        <v>3</v>
      </c>
      <c r="Z42" s="226"/>
      <c r="AA42" s="92"/>
      <c r="AB42" s="134"/>
      <c r="AC42" s="135"/>
      <c r="AD42" s="200"/>
      <c r="AE42" s="215">
        <v>5</v>
      </c>
      <c r="AF42" s="215">
        <f t="shared" si="7"/>
        <v>15</v>
      </c>
      <c r="AG42" s="215">
        <v>5</v>
      </c>
      <c r="AH42" s="215">
        <f t="shared" si="8"/>
        <v>15</v>
      </c>
      <c r="AI42" s="215" t="s">
        <v>1607</v>
      </c>
      <c r="AK42" s="117">
        <v>0</v>
      </c>
      <c r="AL42" s="117">
        <v>0</v>
      </c>
      <c r="AM42" s="117">
        <v>0</v>
      </c>
      <c r="AN42" s="117">
        <v>0</v>
      </c>
      <c r="AO42" s="117">
        <v>0</v>
      </c>
      <c r="AP42" s="119">
        <v>0</v>
      </c>
      <c r="AQ42" s="119">
        <v>0</v>
      </c>
      <c r="AR42" s="119">
        <v>0</v>
      </c>
      <c r="AS42" s="119">
        <v>0</v>
      </c>
      <c r="AT42" s="119">
        <v>0</v>
      </c>
      <c r="AU42" s="122">
        <f t="shared" si="11"/>
        <v>0</v>
      </c>
      <c r="AW42" s="211">
        <v>0</v>
      </c>
      <c r="AX42" s="211">
        <v>0</v>
      </c>
      <c r="AY42" s="211">
        <v>0</v>
      </c>
      <c r="AZ42" s="211">
        <v>0</v>
      </c>
      <c r="BA42" s="211">
        <v>0</v>
      </c>
      <c r="BB42" s="212">
        <v>0</v>
      </c>
      <c r="BC42" s="212">
        <v>0</v>
      </c>
      <c r="BD42" s="212">
        <v>0</v>
      </c>
      <c r="BE42" s="212">
        <v>0</v>
      </c>
      <c r="BF42" s="212">
        <v>0</v>
      </c>
      <c r="BG42" s="213">
        <f t="shared" si="9"/>
        <v>0</v>
      </c>
    </row>
    <row r="43" spans="1:59" ht="58.15" x14ac:dyDescent="0.45">
      <c r="A43" s="36">
        <f t="shared" si="0"/>
        <v>33</v>
      </c>
      <c r="B43" s="127" t="s">
        <v>1596</v>
      </c>
      <c r="C43" s="128" t="s">
        <v>969</v>
      </c>
      <c r="D43" s="129" t="s">
        <v>1587</v>
      </c>
      <c r="E43" s="130" t="s">
        <v>1588</v>
      </c>
      <c r="F43" s="162" t="s">
        <v>1787</v>
      </c>
      <c r="G43" s="95">
        <v>0</v>
      </c>
      <c r="H43" s="132" t="s">
        <v>1788</v>
      </c>
      <c r="I43" s="133" t="s">
        <v>1789</v>
      </c>
      <c r="J43" s="94">
        <v>0</v>
      </c>
      <c r="K43" s="94">
        <v>0</v>
      </c>
      <c r="L43" s="94">
        <v>0</v>
      </c>
      <c r="M43" s="94">
        <v>0</v>
      </c>
      <c r="N43" s="111">
        <f t="shared" si="10"/>
        <v>0</v>
      </c>
      <c r="O43" s="240">
        <f t="shared" si="2"/>
        <v>0</v>
      </c>
      <c r="P43" s="207">
        <v>3</v>
      </c>
      <c r="Q43" s="95">
        <v>0</v>
      </c>
      <c r="R43" s="241">
        <f t="shared" si="3"/>
        <v>0</v>
      </c>
      <c r="S43" s="95">
        <v>0</v>
      </c>
      <c r="T43" s="241">
        <f t="shared" si="4"/>
        <v>0</v>
      </c>
      <c r="U43" s="95">
        <v>0</v>
      </c>
      <c r="V43" s="241">
        <f t="shared" si="5"/>
        <v>0</v>
      </c>
      <c r="W43" s="95">
        <v>0</v>
      </c>
      <c r="X43" s="241">
        <f t="shared" si="6"/>
        <v>0</v>
      </c>
      <c r="Y43" s="207">
        <v>3</v>
      </c>
      <c r="Z43" s="226"/>
      <c r="AA43" s="92"/>
      <c r="AB43" s="134"/>
      <c r="AC43" s="135"/>
      <c r="AD43" s="200"/>
      <c r="AE43" s="215">
        <v>5</v>
      </c>
      <c r="AF43" s="215">
        <f t="shared" si="7"/>
        <v>15</v>
      </c>
      <c r="AG43" s="215">
        <v>5</v>
      </c>
      <c r="AH43" s="215">
        <f t="shared" si="8"/>
        <v>15</v>
      </c>
      <c r="AI43" s="215" t="s">
        <v>1607</v>
      </c>
      <c r="AK43" s="117">
        <v>0</v>
      </c>
      <c r="AL43" s="117">
        <v>0</v>
      </c>
      <c r="AM43" s="117">
        <v>0</v>
      </c>
      <c r="AN43" s="117">
        <v>0</v>
      </c>
      <c r="AO43" s="117">
        <v>0</v>
      </c>
      <c r="AP43" s="119">
        <v>0</v>
      </c>
      <c r="AQ43" s="119">
        <v>0</v>
      </c>
      <c r="AR43" s="119">
        <v>0</v>
      </c>
      <c r="AS43" s="119">
        <v>0</v>
      </c>
      <c r="AT43" s="119">
        <v>0</v>
      </c>
      <c r="AU43" s="122">
        <f t="shared" si="11"/>
        <v>0</v>
      </c>
      <c r="AW43" s="211">
        <v>0</v>
      </c>
      <c r="AX43" s="211">
        <v>0</v>
      </c>
      <c r="AY43" s="211">
        <v>0</v>
      </c>
      <c r="AZ43" s="211">
        <v>0</v>
      </c>
      <c r="BA43" s="211">
        <v>0</v>
      </c>
      <c r="BB43" s="212">
        <v>0</v>
      </c>
      <c r="BC43" s="212">
        <v>0</v>
      </c>
      <c r="BD43" s="212">
        <v>0</v>
      </c>
      <c r="BE43" s="212">
        <v>0</v>
      </c>
      <c r="BF43" s="212">
        <v>0</v>
      </c>
      <c r="BG43" s="213">
        <f t="shared" si="9"/>
        <v>0</v>
      </c>
    </row>
    <row r="44" spans="1:59" ht="58.15" x14ac:dyDescent="0.45">
      <c r="A44" s="36">
        <f t="shared" si="0"/>
        <v>34</v>
      </c>
      <c r="B44" s="127" t="s">
        <v>1597</v>
      </c>
      <c r="C44" s="128" t="s">
        <v>969</v>
      </c>
      <c r="D44" s="129" t="s">
        <v>1589</v>
      </c>
      <c r="E44" s="130" t="s">
        <v>1706</v>
      </c>
      <c r="F44" s="162" t="s">
        <v>1790</v>
      </c>
      <c r="G44" s="95">
        <v>0</v>
      </c>
      <c r="H44" s="132" t="s">
        <v>1788</v>
      </c>
      <c r="I44" s="133" t="s">
        <v>1789</v>
      </c>
      <c r="J44" s="94">
        <v>0</v>
      </c>
      <c r="K44" s="94">
        <v>0</v>
      </c>
      <c r="L44" s="94">
        <v>0</v>
      </c>
      <c r="M44" s="94">
        <v>0</v>
      </c>
      <c r="N44" s="111">
        <f t="shared" si="10"/>
        <v>0</v>
      </c>
      <c r="O44" s="240">
        <f t="shared" si="2"/>
        <v>0</v>
      </c>
      <c r="P44" s="207">
        <v>3</v>
      </c>
      <c r="Q44" s="95">
        <v>0</v>
      </c>
      <c r="R44" s="241">
        <f t="shared" si="3"/>
        <v>0</v>
      </c>
      <c r="S44" s="95">
        <v>0</v>
      </c>
      <c r="T44" s="241">
        <f t="shared" si="4"/>
        <v>0</v>
      </c>
      <c r="U44" s="95">
        <v>0</v>
      </c>
      <c r="V44" s="241">
        <f t="shared" si="5"/>
        <v>0</v>
      </c>
      <c r="W44" s="95">
        <v>0</v>
      </c>
      <c r="X44" s="241">
        <f t="shared" si="6"/>
        <v>0</v>
      </c>
      <c r="Y44" s="207">
        <v>3</v>
      </c>
      <c r="Z44" s="226"/>
      <c r="AA44" s="92"/>
      <c r="AB44" s="134"/>
      <c r="AC44" s="135"/>
      <c r="AD44" s="200"/>
      <c r="AE44" s="215">
        <v>5</v>
      </c>
      <c r="AF44" s="215">
        <f t="shared" si="7"/>
        <v>15</v>
      </c>
      <c r="AG44" s="215">
        <v>5</v>
      </c>
      <c r="AH44" s="215">
        <f t="shared" si="8"/>
        <v>15</v>
      </c>
      <c r="AI44" s="215" t="s">
        <v>1607</v>
      </c>
      <c r="AK44" s="117">
        <v>0</v>
      </c>
      <c r="AL44" s="117">
        <v>0</v>
      </c>
      <c r="AM44" s="117">
        <v>0</v>
      </c>
      <c r="AN44" s="117">
        <v>0</v>
      </c>
      <c r="AO44" s="117">
        <v>0</v>
      </c>
      <c r="AP44" s="119">
        <v>0</v>
      </c>
      <c r="AQ44" s="119">
        <v>0</v>
      </c>
      <c r="AR44" s="119">
        <v>0</v>
      </c>
      <c r="AS44" s="119">
        <v>0</v>
      </c>
      <c r="AT44" s="119">
        <v>0</v>
      </c>
      <c r="AU44" s="122">
        <f t="shared" si="11"/>
        <v>0</v>
      </c>
      <c r="AW44" s="211">
        <v>0</v>
      </c>
      <c r="AX44" s="211">
        <v>0</v>
      </c>
      <c r="AY44" s="211">
        <v>0</v>
      </c>
      <c r="AZ44" s="211">
        <v>0</v>
      </c>
      <c r="BA44" s="211">
        <v>0</v>
      </c>
      <c r="BB44" s="212">
        <v>0</v>
      </c>
      <c r="BC44" s="212">
        <v>0</v>
      </c>
      <c r="BD44" s="212">
        <v>0</v>
      </c>
      <c r="BE44" s="212">
        <v>0</v>
      </c>
      <c r="BF44" s="212">
        <v>0</v>
      </c>
      <c r="BG44" s="213">
        <f t="shared" si="9"/>
        <v>0</v>
      </c>
    </row>
    <row r="45" spans="1:59" ht="69.75" x14ac:dyDescent="0.45">
      <c r="A45" s="36">
        <f t="shared" si="0"/>
        <v>35</v>
      </c>
      <c r="B45" s="127" t="s">
        <v>970</v>
      </c>
      <c r="C45" s="128" t="s">
        <v>929</v>
      </c>
      <c r="D45" s="129" t="s">
        <v>1525</v>
      </c>
      <c r="E45" s="130" t="s">
        <v>1556</v>
      </c>
      <c r="F45" s="162" t="s">
        <v>1801</v>
      </c>
      <c r="G45" s="95">
        <v>0</v>
      </c>
      <c r="H45" s="132" t="s">
        <v>1791</v>
      </c>
      <c r="I45" s="133" t="s">
        <v>1792</v>
      </c>
      <c r="J45" s="94">
        <v>0</v>
      </c>
      <c r="K45" s="94">
        <v>0</v>
      </c>
      <c r="L45" s="94">
        <v>0</v>
      </c>
      <c r="M45" s="94">
        <v>0</v>
      </c>
      <c r="N45" s="111">
        <f t="shared" si="10"/>
        <v>0</v>
      </c>
      <c r="O45" s="240">
        <f t="shared" si="2"/>
        <v>0</v>
      </c>
      <c r="P45" s="207">
        <v>3</v>
      </c>
      <c r="Q45" s="95">
        <v>0</v>
      </c>
      <c r="R45" s="241">
        <f t="shared" si="3"/>
        <v>0</v>
      </c>
      <c r="S45" s="95">
        <v>0</v>
      </c>
      <c r="T45" s="241">
        <f t="shared" si="4"/>
        <v>0</v>
      </c>
      <c r="U45" s="95">
        <v>0</v>
      </c>
      <c r="V45" s="241">
        <f t="shared" si="5"/>
        <v>0</v>
      </c>
      <c r="W45" s="95">
        <v>0</v>
      </c>
      <c r="X45" s="241">
        <f t="shared" si="6"/>
        <v>0</v>
      </c>
      <c r="Y45" s="207">
        <v>3</v>
      </c>
      <c r="Z45" s="226"/>
      <c r="AA45" s="92"/>
      <c r="AB45" s="134"/>
      <c r="AC45" s="135"/>
      <c r="AD45" s="200"/>
      <c r="AE45" s="215">
        <v>5</v>
      </c>
      <c r="AF45" s="215">
        <f t="shared" si="7"/>
        <v>15</v>
      </c>
      <c r="AG45" s="215">
        <v>5</v>
      </c>
      <c r="AH45" s="215">
        <f t="shared" si="8"/>
        <v>15</v>
      </c>
      <c r="AI45" s="215" t="s">
        <v>1607</v>
      </c>
      <c r="AK45" s="117">
        <v>0</v>
      </c>
      <c r="AL45" s="117">
        <v>0</v>
      </c>
      <c r="AM45" s="117">
        <v>0</v>
      </c>
      <c r="AN45" s="117">
        <v>0</v>
      </c>
      <c r="AO45" s="117">
        <v>0</v>
      </c>
      <c r="AP45" s="119">
        <v>0</v>
      </c>
      <c r="AQ45" s="119">
        <v>0</v>
      </c>
      <c r="AR45" s="119">
        <v>0</v>
      </c>
      <c r="AS45" s="119">
        <v>0</v>
      </c>
      <c r="AT45" s="119">
        <v>0</v>
      </c>
      <c r="AU45" s="122">
        <f t="shared" ref="AU45" si="12">IF($AU$7=5,SUM(AP45:AT45),IF($AU$7=4,SUM(AP45:AS45),IF($AU$7=3,SUM(AP45:AR45),IF($AU$7=2,SUM(AP45:AQ45),AP45))))/$AU$7</f>
        <v>0</v>
      </c>
      <c r="AW45" s="211">
        <v>0</v>
      </c>
      <c r="AX45" s="211">
        <v>0</v>
      </c>
      <c r="AY45" s="211">
        <v>0</v>
      </c>
      <c r="AZ45" s="211">
        <v>0</v>
      </c>
      <c r="BA45" s="211">
        <v>0</v>
      </c>
      <c r="BB45" s="212">
        <v>0</v>
      </c>
      <c r="BC45" s="212">
        <v>0</v>
      </c>
      <c r="BD45" s="212">
        <v>0</v>
      </c>
      <c r="BE45" s="212">
        <v>0</v>
      </c>
      <c r="BF45" s="212">
        <v>0</v>
      </c>
      <c r="BG45" s="213">
        <f t="shared" si="9"/>
        <v>0</v>
      </c>
    </row>
    <row r="46" spans="1:59" ht="104.65" x14ac:dyDescent="0.45">
      <c r="A46" s="36">
        <f t="shared" si="0"/>
        <v>36</v>
      </c>
      <c r="B46" s="127" t="s">
        <v>972</v>
      </c>
      <c r="C46" s="128" t="s">
        <v>929</v>
      </c>
      <c r="D46" s="129" t="s">
        <v>1523</v>
      </c>
      <c r="E46" s="130" t="s">
        <v>1524</v>
      </c>
      <c r="F46" s="162" t="s">
        <v>1793</v>
      </c>
      <c r="G46" s="95">
        <v>0</v>
      </c>
      <c r="H46" s="132" t="s">
        <v>1794</v>
      </c>
      <c r="I46" s="133" t="s">
        <v>1792</v>
      </c>
      <c r="J46" s="94">
        <v>0</v>
      </c>
      <c r="K46" s="94">
        <v>0</v>
      </c>
      <c r="L46" s="94">
        <v>0</v>
      </c>
      <c r="M46" s="94">
        <v>0</v>
      </c>
      <c r="N46" s="111">
        <f t="shared" si="10"/>
        <v>0</v>
      </c>
      <c r="O46" s="240">
        <f t="shared" si="2"/>
        <v>0</v>
      </c>
      <c r="P46" s="207">
        <v>3</v>
      </c>
      <c r="Q46" s="95">
        <v>0</v>
      </c>
      <c r="R46" s="241">
        <f t="shared" si="3"/>
        <v>0</v>
      </c>
      <c r="S46" s="95">
        <v>0</v>
      </c>
      <c r="T46" s="241">
        <f t="shared" si="4"/>
        <v>0</v>
      </c>
      <c r="U46" s="95">
        <v>0</v>
      </c>
      <c r="V46" s="241">
        <f t="shared" si="5"/>
        <v>0</v>
      </c>
      <c r="W46" s="95">
        <v>0</v>
      </c>
      <c r="X46" s="241">
        <f t="shared" si="6"/>
        <v>0</v>
      </c>
      <c r="Y46" s="207">
        <v>3</v>
      </c>
      <c r="Z46" s="226"/>
      <c r="AA46" s="92"/>
      <c r="AB46" s="134"/>
      <c r="AC46" s="135"/>
      <c r="AD46" s="200"/>
      <c r="AE46" s="215">
        <v>5</v>
      </c>
      <c r="AF46" s="215">
        <f t="shared" si="7"/>
        <v>15</v>
      </c>
      <c r="AG46" s="215">
        <v>5</v>
      </c>
      <c r="AH46" s="215">
        <f t="shared" si="8"/>
        <v>15</v>
      </c>
      <c r="AI46" s="215" t="s">
        <v>1607</v>
      </c>
      <c r="AK46" s="117">
        <v>0</v>
      </c>
      <c r="AL46" s="117">
        <v>0</v>
      </c>
      <c r="AM46" s="117">
        <v>0</v>
      </c>
      <c r="AN46" s="117">
        <v>0</v>
      </c>
      <c r="AO46" s="117">
        <v>0</v>
      </c>
      <c r="AP46" s="119">
        <v>0</v>
      </c>
      <c r="AQ46" s="119">
        <v>0</v>
      </c>
      <c r="AR46" s="119">
        <v>0</v>
      </c>
      <c r="AS46" s="119">
        <v>0</v>
      </c>
      <c r="AT46" s="119">
        <v>0</v>
      </c>
      <c r="AU46" s="122">
        <f t="shared" ref="AU46" si="13">IF($AU$7=5,SUM(AP46:AT46),IF($AU$7=4,SUM(AP46:AS46),IF($AU$7=3,SUM(AP46:AR46),IF($AU$7=2,SUM(AP46:AQ46),AP46))))/$AU$7</f>
        <v>0</v>
      </c>
      <c r="AW46" s="211">
        <v>0</v>
      </c>
      <c r="AX46" s="211">
        <v>0</v>
      </c>
      <c r="AY46" s="211">
        <v>0</v>
      </c>
      <c r="AZ46" s="211">
        <v>0</v>
      </c>
      <c r="BA46" s="211">
        <v>0</v>
      </c>
      <c r="BB46" s="212">
        <v>0</v>
      </c>
      <c r="BC46" s="212">
        <v>0</v>
      </c>
      <c r="BD46" s="212">
        <v>0</v>
      </c>
      <c r="BE46" s="212">
        <v>0</v>
      </c>
      <c r="BF46" s="212">
        <v>0</v>
      </c>
      <c r="BG46" s="213">
        <f t="shared" si="9"/>
        <v>0</v>
      </c>
    </row>
    <row r="47" spans="1:59" ht="104.65" x14ac:dyDescent="0.45">
      <c r="A47" s="36">
        <f t="shared" si="0"/>
        <v>37</v>
      </c>
      <c r="B47" s="127" t="s">
        <v>973</v>
      </c>
      <c r="C47" s="128" t="s">
        <v>929</v>
      </c>
      <c r="D47" s="129" t="s">
        <v>1532</v>
      </c>
      <c r="E47" s="130" t="s">
        <v>1707</v>
      </c>
      <c r="F47" s="162" t="s">
        <v>1804</v>
      </c>
      <c r="G47" s="95">
        <v>0</v>
      </c>
      <c r="H47" s="132" t="s">
        <v>1803</v>
      </c>
      <c r="I47" s="133" t="s">
        <v>1805</v>
      </c>
      <c r="J47" s="94">
        <v>0</v>
      </c>
      <c r="K47" s="94">
        <v>0</v>
      </c>
      <c r="L47" s="94">
        <v>0</v>
      </c>
      <c r="M47" s="94">
        <v>0</v>
      </c>
      <c r="N47" s="111">
        <f t="shared" si="10"/>
        <v>0</v>
      </c>
      <c r="O47" s="240">
        <f t="shared" si="2"/>
        <v>0</v>
      </c>
      <c r="P47" s="207">
        <v>3</v>
      </c>
      <c r="Q47" s="95">
        <v>0</v>
      </c>
      <c r="R47" s="241">
        <f t="shared" si="3"/>
        <v>0</v>
      </c>
      <c r="S47" s="95">
        <v>0</v>
      </c>
      <c r="T47" s="241">
        <f t="shared" si="4"/>
        <v>0</v>
      </c>
      <c r="U47" s="95">
        <v>0</v>
      </c>
      <c r="V47" s="241">
        <f t="shared" si="5"/>
        <v>0</v>
      </c>
      <c r="W47" s="95">
        <v>0</v>
      </c>
      <c r="X47" s="241">
        <f t="shared" si="6"/>
        <v>0</v>
      </c>
      <c r="Y47" s="207">
        <v>3</v>
      </c>
      <c r="Z47" s="226"/>
      <c r="AA47" s="92"/>
      <c r="AB47" s="134"/>
      <c r="AC47" s="135"/>
      <c r="AD47" s="200"/>
      <c r="AE47" s="215">
        <v>5</v>
      </c>
      <c r="AF47" s="215">
        <f t="shared" si="7"/>
        <v>15</v>
      </c>
      <c r="AG47" s="215">
        <v>5</v>
      </c>
      <c r="AH47" s="215">
        <f t="shared" si="8"/>
        <v>15</v>
      </c>
      <c r="AI47" s="215" t="s">
        <v>1607</v>
      </c>
      <c r="AK47" s="117">
        <v>0</v>
      </c>
      <c r="AL47" s="117">
        <v>0</v>
      </c>
      <c r="AM47" s="117">
        <v>0</v>
      </c>
      <c r="AN47" s="117">
        <v>0</v>
      </c>
      <c r="AO47" s="117">
        <v>0</v>
      </c>
      <c r="AP47" s="119">
        <v>0</v>
      </c>
      <c r="AQ47" s="119">
        <v>0</v>
      </c>
      <c r="AR47" s="119">
        <v>0</v>
      </c>
      <c r="AS47" s="119">
        <v>0</v>
      </c>
      <c r="AT47" s="119">
        <v>0</v>
      </c>
      <c r="AU47" s="122">
        <f>IF($AU$7=5,SUM(AP47:AT47),IF($AU$7=4,SUM(AP47:AS47),IF($AU$7=3,SUM(AP47:AR47),IF($AU$7=2,SUM(AP47:AQ47),AP47))))/$AU$7</f>
        <v>0</v>
      </c>
      <c r="AW47" s="211">
        <v>0</v>
      </c>
      <c r="AX47" s="211">
        <v>0</v>
      </c>
      <c r="AY47" s="211">
        <v>0</v>
      </c>
      <c r="AZ47" s="211">
        <v>0</v>
      </c>
      <c r="BA47" s="211">
        <v>0</v>
      </c>
      <c r="BB47" s="212">
        <v>0</v>
      </c>
      <c r="BC47" s="212">
        <v>0</v>
      </c>
      <c r="BD47" s="212">
        <v>0</v>
      </c>
      <c r="BE47" s="212">
        <v>0</v>
      </c>
      <c r="BF47" s="212">
        <v>0</v>
      </c>
      <c r="BG47" s="213">
        <f t="shared" si="9"/>
        <v>0</v>
      </c>
    </row>
    <row r="48" spans="1:59" ht="127.9" x14ac:dyDescent="0.45">
      <c r="A48" s="36">
        <f t="shared" si="0"/>
        <v>38</v>
      </c>
      <c r="B48" s="127" t="s">
        <v>1520</v>
      </c>
      <c r="C48" s="128" t="s">
        <v>929</v>
      </c>
      <c r="D48" s="129" t="s">
        <v>1522</v>
      </c>
      <c r="E48" s="130" t="s">
        <v>1535</v>
      </c>
      <c r="F48" s="162" t="s">
        <v>1795</v>
      </c>
      <c r="G48" s="95">
        <v>0</v>
      </c>
      <c r="H48" s="132" t="s">
        <v>1797</v>
      </c>
      <c r="I48" s="133" t="s">
        <v>1796</v>
      </c>
      <c r="J48" s="94">
        <v>0</v>
      </c>
      <c r="K48" s="94">
        <v>0</v>
      </c>
      <c r="L48" s="94">
        <v>0</v>
      </c>
      <c r="M48" s="94">
        <v>0</v>
      </c>
      <c r="N48" s="111">
        <f t="shared" si="10"/>
        <v>0</v>
      </c>
      <c r="O48" s="240">
        <f t="shared" si="2"/>
        <v>0</v>
      </c>
      <c r="P48" s="207">
        <v>3</v>
      </c>
      <c r="Q48" s="95">
        <v>0</v>
      </c>
      <c r="R48" s="241">
        <f t="shared" si="3"/>
        <v>0</v>
      </c>
      <c r="S48" s="95">
        <v>0</v>
      </c>
      <c r="T48" s="241">
        <f t="shared" si="4"/>
        <v>0</v>
      </c>
      <c r="U48" s="95">
        <v>0</v>
      </c>
      <c r="V48" s="241">
        <f t="shared" si="5"/>
        <v>0</v>
      </c>
      <c r="W48" s="95">
        <v>0</v>
      </c>
      <c r="X48" s="241">
        <f t="shared" si="6"/>
        <v>0</v>
      </c>
      <c r="Y48" s="207">
        <v>3</v>
      </c>
      <c r="Z48" s="226"/>
      <c r="AA48" s="92"/>
      <c r="AB48" s="134"/>
      <c r="AC48" s="135"/>
      <c r="AD48" s="200"/>
      <c r="AE48" s="215">
        <v>5</v>
      </c>
      <c r="AF48" s="215">
        <f t="shared" si="7"/>
        <v>15</v>
      </c>
      <c r="AG48" s="215">
        <v>5</v>
      </c>
      <c r="AH48" s="215">
        <f t="shared" si="8"/>
        <v>15</v>
      </c>
      <c r="AI48" s="215" t="s">
        <v>1607</v>
      </c>
      <c r="AK48" s="117">
        <v>0</v>
      </c>
      <c r="AL48" s="117">
        <v>0</v>
      </c>
      <c r="AM48" s="117">
        <v>0</v>
      </c>
      <c r="AN48" s="117">
        <v>0</v>
      </c>
      <c r="AO48" s="117">
        <v>0</v>
      </c>
      <c r="AP48" s="119">
        <v>0</v>
      </c>
      <c r="AQ48" s="119">
        <v>0</v>
      </c>
      <c r="AR48" s="119">
        <v>0</v>
      </c>
      <c r="AS48" s="119">
        <v>0</v>
      </c>
      <c r="AT48" s="119">
        <v>0</v>
      </c>
      <c r="AU48" s="122">
        <f>IF($AU$7=5,SUM(AP48:AT48),IF($AU$7=4,SUM(AP48:AS48),IF($AU$7=3,SUM(AP48:AR48),IF($AU$7=2,SUM(AP48:AQ48),AP48))))/$AU$7</f>
        <v>0</v>
      </c>
      <c r="AW48" s="211">
        <v>0</v>
      </c>
      <c r="AX48" s="211">
        <v>0</v>
      </c>
      <c r="AY48" s="211">
        <v>0</v>
      </c>
      <c r="AZ48" s="211">
        <v>0</v>
      </c>
      <c r="BA48" s="211">
        <v>0</v>
      </c>
      <c r="BB48" s="212">
        <v>0</v>
      </c>
      <c r="BC48" s="212">
        <v>0</v>
      </c>
      <c r="BD48" s="212">
        <v>0</v>
      </c>
      <c r="BE48" s="212">
        <v>0</v>
      </c>
      <c r="BF48" s="212">
        <v>0</v>
      </c>
      <c r="BG48" s="213">
        <f t="shared" si="9"/>
        <v>0</v>
      </c>
    </row>
    <row r="49" spans="1:59" ht="104.65" x14ac:dyDescent="0.45">
      <c r="A49" s="36">
        <f t="shared" si="0"/>
        <v>39</v>
      </c>
      <c r="B49" s="127" t="s">
        <v>1521</v>
      </c>
      <c r="C49" s="128" t="s">
        <v>929</v>
      </c>
      <c r="D49" s="129" t="s">
        <v>1526</v>
      </c>
      <c r="E49" s="130" t="s">
        <v>1527</v>
      </c>
      <c r="F49" s="162" t="s">
        <v>1798</v>
      </c>
      <c r="G49" s="95">
        <v>0</v>
      </c>
      <c r="H49" s="132" t="s">
        <v>1797</v>
      </c>
      <c r="I49" s="133" t="s">
        <v>1800</v>
      </c>
      <c r="J49" s="94">
        <v>0</v>
      </c>
      <c r="K49" s="94">
        <v>0</v>
      </c>
      <c r="L49" s="94">
        <v>0</v>
      </c>
      <c r="M49" s="94">
        <v>0</v>
      </c>
      <c r="N49" s="111">
        <f t="shared" si="10"/>
        <v>0</v>
      </c>
      <c r="O49" s="240">
        <f t="shared" si="2"/>
        <v>0</v>
      </c>
      <c r="P49" s="207">
        <v>3</v>
      </c>
      <c r="Q49" s="95">
        <v>0</v>
      </c>
      <c r="R49" s="241">
        <f t="shared" si="3"/>
        <v>0</v>
      </c>
      <c r="S49" s="95">
        <v>0</v>
      </c>
      <c r="T49" s="241">
        <f t="shared" si="4"/>
        <v>0</v>
      </c>
      <c r="U49" s="95">
        <v>0</v>
      </c>
      <c r="V49" s="241">
        <f t="shared" si="5"/>
        <v>0</v>
      </c>
      <c r="W49" s="95">
        <v>0</v>
      </c>
      <c r="X49" s="241">
        <f t="shared" si="6"/>
        <v>0</v>
      </c>
      <c r="Y49" s="207">
        <v>3</v>
      </c>
      <c r="Z49" s="226"/>
      <c r="AA49" s="92"/>
      <c r="AB49" s="134"/>
      <c r="AC49" s="135"/>
      <c r="AD49" s="200"/>
      <c r="AE49" s="215">
        <v>5</v>
      </c>
      <c r="AF49" s="215">
        <f t="shared" si="7"/>
        <v>15</v>
      </c>
      <c r="AG49" s="215">
        <v>5</v>
      </c>
      <c r="AH49" s="215">
        <f t="shared" si="8"/>
        <v>15</v>
      </c>
      <c r="AI49" s="215" t="s">
        <v>1607</v>
      </c>
      <c r="AK49" s="117">
        <v>0</v>
      </c>
      <c r="AL49" s="117">
        <v>0</v>
      </c>
      <c r="AM49" s="117">
        <v>0</v>
      </c>
      <c r="AN49" s="117">
        <v>0</v>
      </c>
      <c r="AO49" s="117">
        <v>0</v>
      </c>
      <c r="AP49" s="119">
        <v>0</v>
      </c>
      <c r="AQ49" s="119">
        <v>0</v>
      </c>
      <c r="AR49" s="119">
        <v>0</v>
      </c>
      <c r="AS49" s="119">
        <v>0</v>
      </c>
      <c r="AT49" s="119">
        <v>0</v>
      </c>
      <c r="AU49" s="122">
        <f>IF($AU$7=5,SUM(AP49:AT49),IF($AU$7=4,SUM(AP49:AS49),IF($AU$7=3,SUM(AP49:AR49),IF($AU$7=2,SUM(AP49:AQ49),AP49))))/$AU$7</f>
        <v>0</v>
      </c>
      <c r="AW49" s="211">
        <v>0</v>
      </c>
      <c r="AX49" s="211">
        <v>0</v>
      </c>
      <c r="AY49" s="211">
        <v>0</v>
      </c>
      <c r="AZ49" s="211">
        <v>0</v>
      </c>
      <c r="BA49" s="211">
        <v>0</v>
      </c>
      <c r="BB49" s="212">
        <v>0</v>
      </c>
      <c r="BC49" s="212">
        <v>0</v>
      </c>
      <c r="BD49" s="212">
        <v>0</v>
      </c>
      <c r="BE49" s="212">
        <v>0</v>
      </c>
      <c r="BF49" s="212">
        <v>0</v>
      </c>
      <c r="BG49" s="213">
        <f t="shared" si="9"/>
        <v>0</v>
      </c>
    </row>
    <row r="50" spans="1:59" ht="81.400000000000006" x14ac:dyDescent="0.45">
      <c r="A50" s="36">
        <f t="shared" si="0"/>
        <v>40</v>
      </c>
      <c r="B50" s="127" t="s">
        <v>1513</v>
      </c>
      <c r="C50" s="128" t="s">
        <v>929</v>
      </c>
      <c r="D50" s="129" t="s">
        <v>1557</v>
      </c>
      <c r="E50" s="130" t="s">
        <v>1708</v>
      </c>
      <c r="F50" s="162" t="s">
        <v>1802</v>
      </c>
      <c r="G50" s="95">
        <v>0</v>
      </c>
      <c r="H50" s="132" t="s">
        <v>1803</v>
      </c>
      <c r="I50" s="133" t="s">
        <v>1806</v>
      </c>
      <c r="J50" s="94">
        <v>0</v>
      </c>
      <c r="K50" s="94">
        <v>0</v>
      </c>
      <c r="L50" s="94">
        <v>0</v>
      </c>
      <c r="M50" s="94">
        <v>0</v>
      </c>
      <c r="N50" s="111">
        <f t="shared" si="10"/>
        <v>0</v>
      </c>
      <c r="O50" s="240">
        <f t="shared" si="2"/>
        <v>0</v>
      </c>
      <c r="P50" s="207">
        <v>3</v>
      </c>
      <c r="Q50" s="95">
        <v>0</v>
      </c>
      <c r="R50" s="241">
        <f t="shared" si="3"/>
        <v>0</v>
      </c>
      <c r="S50" s="95">
        <v>0</v>
      </c>
      <c r="T50" s="241">
        <f t="shared" si="4"/>
        <v>0</v>
      </c>
      <c r="U50" s="95">
        <v>0</v>
      </c>
      <c r="V50" s="241">
        <f t="shared" si="5"/>
        <v>0</v>
      </c>
      <c r="W50" s="95">
        <v>0</v>
      </c>
      <c r="X50" s="241">
        <f t="shared" si="6"/>
        <v>0</v>
      </c>
      <c r="Y50" s="207">
        <v>3</v>
      </c>
      <c r="Z50" s="226"/>
      <c r="AA50" s="92"/>
      <c r="AB50" s="134"/>
      <c r="AC50" s="135"/>
      <c r="AD50" s="200"/>
      <c r="AE50" s="215">
        <v>5</v>
      </c>
      <c r="AF50" s="215">
        <f t="shared" si="7"/>
        <v>15</v>
      </c>
      <c r="AG50" s="215">
        <v>5</v>
      </c>
      <c r="AH50" s="215">
        <f t="shared" si="8"/>
        <v>15</v>
      </c>
      <c r="AI50" s="215" t="s">
        <v>1607</v>
      </c>
      <c r="AK50" s="117">
        <v>0</v>
      </c>
      <c r="AL50" s="117">
        <v>0</v>
      </c>
      <c r="AM50" s="117">
        <v>0</v>
      </c>
      <c r="AN50" s="117">
        <v>0</v>
      </c>
      <c r="AO50" s="117">
        <v>0</v>
      </c>
      <c r="AP50" s="119">
        <v>0</v>
      </c>
      <c r="AQ50" s="119">
        <v>0</v>
      </c>
      <c r="AR50" s="119">
        <v>0</v>
      </c>
      <c r="AS50" s="119">
        <v>0</v>
      </c>
      <c r="AT50" s="119">
        <v>0</v>
      </c>
      <c r="AU50" s="122">
        <f t="shared" ref="AU50:AU51" si="14">IF($AU$7=5,SUM(AP50:AT50),IF($AU$7=4,SUM(AP50:AS50),IF($AU$7=3,SUM(AP50:AR50),IF($AU$7=2,SUM(AP50:AQ50),AP50))))/$AU$7</f>
        <v>0</v>
      </c>
      <c r="AW50" s="211">
        <v>0</v>
      </c>
      <c r="AX50" s="211">
        <v>0</v>
      </c>
      <c r="AY50" s="211">
        <v>0</v>
      </c>
      <c r="AZ50" s="211">
        <v>0</v>
      </c>
      <c r="BA50" s="211">
        <v>0</v>
      </c>
      <c r="BB50" s="212">
        <v>0</v>
      </c>
      <c r="BC50" s="212">
        <v>0</v>
      </c>
      <c r="BD50" s="212">
        <v>0</v>
      </c>
      <c r="BE50" s="212">
        <v>0</v>
      </c>
      <c r="BF50" s="212">
        <v>0</v>
      </c>
      <c r="BG50" s="213">
        <f t="shared" si="9"/>
        <v>0</v>
      </c>
    </row>
    <row r="51" spans="1:59" ht="183.6" customHeight="1" x14ac:dyDescent="0.45">
      <c r="A51" s="36">
        <f t="shared" si="0"/>
        <v>41</v>
      </c>
      <c r="B51" s="127" t="s">
        <v>1514</v>
      </c>
      <c r="C51" s="128" t="s">
        <v>929</v>
      </c>
      <c r="D51" s="129" t="s">
        <v>1534</v>
      </c>
      <c r="E51" s="130" t="s">
        <v>2016</v>
      </c>
      <c r="F51" s="162" t="s">
        <v>2011</v>
      </c>
      <c r="G51" s="95">
        <v>0</v>
      </c>
      <c r="H51" s="132" t="s">
        <v>1809</v>
      </c>
      <c r="I51" s="133" t="s">
        <v>1807</v>
      </c>
      <c r="J51" s="94">
        <v>0</v>
      </c>
      <c r="K51" s="94">
        <v>0</v>
      </c>
      <c r="L51" s="94">
        <v>0</v>
      </c>
      <c r="M51" s="94">
        <v>0</v>
      </c>
      <c r="N51" s="111">
        <f t="shared" si="10"/>
        <v>0</v>
      </c>
      <c r="O51" s="240">
        <f t="shared" si="2"/>
        <v>0</v>
      </c>
      <c r="P51" s="207">
        <v>3</v>
      </c>
      <c r="Q51" s="95">
        <v>0</v>
      </c>
      <c r="R51" s="241">
        <f t="shared" si="3"/>
        <v>0</v>
      </c>
      <c r="S51" s="95">
        <v>0</v>
      </c>
      <c r="T51" s="241">
        <f t="shared" si="4"/>
        <v>0</v>
      </c>
      <c r="U51" s="95">
        <v>0</v>
      </c>
      <c r="V51" s="241">
        <f t="shared" si="5"/>
        <v>0</v>
      </c>
      <c r="W51" s="95">
        <v>0</v>
      </c>
      <c r="X51" s="241">
        <f t="shared" si="6"/>
        <v>0</v>
      </c>
      <c r="Y51" s="207">
        <v>3</v>
      </c>
      <c r="Z51" s="226"/>
      <c r="AA51" s="92"/>
      <c r="AB51" s="134"/>
      <c r="AC51" s="135"/>
      <c r="AD51" s="200"/>
      <c r="AE51" s="215">
        <v>5</v>
      </c>
      <c r="AF51" s="215">
        <f t="shared" si="7"/>
        <v>15</v>
      </c>
      <c r="AG51" s="215">
        <v>5</v>
      </c>
      <c r="AH51" s="215">
        <f t="shared" si="8"/>
        <v>15</v>
      </c>
      <c r="AI51" s="215" t="s">
        <v>1607</v>
      </c>
      <c r="AK51" s="117">
        <v>0</v>
      </c>
      <c r="AL51" s="117">
        <v>0</v>
      </c>
      <c r="AM51" s="117">
        <v>0</v>
      </c>
      <c r="AN51" s="117">
        <v>0</v>
      </c>
      <c r="AO51" s="117">
        <v>0</v>
      </c>
      <c r="AP51" s="119">
        <v>0</v>
      </c>
      <c r="AQ51" s="119">
        <v>0</v>
      </c>
      <c r="AR51" s="119">
        <v>0</v>
      </c>
      <c r="AS51" s="119">
        <v>0</v>
      </c>
      <c r="AT51" s="119">
        <v>0</v>
      </c>
      <c r="AU51" s="122">
        <f t="shared" si="14"/>
        <v>0</v>
      </c>
      <c r="AW51" s="211">
        <v>0</v>
      </c>
      <c r="AX51" s="211">
        <v>0</v>
      </c>
      <c r="AY51" s="211">
        <v>0</v>
      </c>
      <c r="AZ51" s="211">
        <v>0</v>
      </c>
      <c r="BA51" s="211">
        <v>0</v>
      </c>
      <c r="BB51" s="212">
        <v>0</v>
      </c>
      <c r="BC51" s="212">
        <v>0</v>
      </c>
      <c r="BD51" s="212">
        <v>0</v>
      </c>
      <c r="BE51" s="212">
        <v>0</v>
      </c>
      <c r="BF51" s="212">
        <v>0</v>
      </c>
      <c r="BG51" s="213">
        <f t="shared" si="9"/>
        <v>0</v>
      </c>
    </row>
    <row r="52" spans="1:59" ht="212.45" customHeight="1" x14ac:dyDescent="0.45">
      <c r="A52" s="36">
        <f t="shared" si="0"/>
        <v>42</v>
      </c>
      <c r="B52" s="127" t="s">
        <v>1518</v>
      </c>
      <c r="C52" s="128" t="s">
        <v>929</v>
      </c>
      <c r="D52" s="129" t="s">
        <v>1533</v>
      </c>
      <c r="E52" s="130" t="s">
        <v>2015</v>
      </c>
      <c r="F52" s="162" t="s">
        <v>2011</v>
      </c>
      <c r="G52" s="95">
        <v>0</v>
      </c>
      <c r="H52" s="132" t="s">
        <v>1809</v>
      </c>
      <c r="I52" s="133" t="s">
        <v>1808</v>
      </c>
      <c r="J52" s="94">
        <v>0</v>
      </c>
      <c r="K52" s="94">
        <v>0</v>
      </c>
      <c r="L52" s="94">
        <v>0</v>
      </c>
      <c r="M52" s="94">
        <v>0</v>
      </c>
      <c r="N52" s="111">
        <f t="shared" si="10"/>
        <v>0</v>
      </c>
      <c r="O52" s="240">
        <f t="shared" si="2"/>
        <v>0</v>
      </c>
      <c r="P52" s="207">
        <v>3</v>
      </c>
      <c r="Q52" s="95">
        <v>0</v>
      </c>
      <c r="R52" s="241">
        <f t="shared" si="3"/>
        <v>0</v>
      </c>
      <c r="S52" s="95">
        <v>0</v>
      </c>
      <c r="T52" s="241">
        <f t="shared" si="4"/>
        <v>0</v>
      </c>
      <c r="U52" s="95">
        <v>0</v>
      </c>
      <c r="V52" s="241">
        <f t="shared" si="5"/>
        <v>0</v>
      </c>
      <c r="W52" s="95">
        <v>0</v>
      </c>
      <c r="X52" s="241">
        <f t="shared" si="6"/>
        <v>0</v>
      </c>
      <c r="Y52" s="207">
        <v>3</v>
      </c>
      <c r="Z52" s="226"/>
      <c r="AA52" s="92"/>
      <c r="AB52" s="134"/>
      <c r="AC52" s="135"/>
      <c r="AD52" s="200"/>
      <c r="AE52" s="215">
        <v>5</v>
      </c>
      <c r="AF52" s="215">
        <f t="shared" si="7"/>
        <v>15</v>
      </c>
      <c r="AG52" s="215">
        <v>5</v>
      </c>
      <c r="AH52" s="215">
        <f t="shared" si="8"/>
        <v>15</v>
      </c>
      <c r="AI52" s="215" t="s">
        <v>1607</v>
      </c>
      <c r="AK52" s="117">
        <v>0</v>
      </c>
      <c r="AL52" s="117">
        <v>0</v>
      </c>
      <c r="AM52" s="117">
        <v>0</v>
      </c>
      <c r="AN52" s="117">
        <v>0</v>
      </c>
      <c r="AO52" s="117">
        <v>0</v>
      </c>
      <c r="AP52" s="119">
        <v>0</v>
      </c>
      <c r="AQ52" s="119">
        <v>0</v>
      </c>
      <c r="AR52" s="119">
        <v>0</v>
      </c>
      <c r="AS52" s="119">
        <v>0</v>
      </c>
      <c r="AT52" s="119">
        <v>0</v>
      </c>
      <c r="AU52" s="122">
        <f>IF($AU$7=5,SUM(AP52:AT52),IF($AU$7=4,SUM(AP52:AS52),IF($AU$7=3,SUM(AP52:AR52),IF($AU$7=2,SUM(AP52:AQ52),AP52))))/$AU$7</f>
        <v>0</v>
      </c>
      <c r="AW52" s="211">
        <v>0</v>
      </c>
      <c r="AX52" s="211">
        <v>0</v>
      </c>
      <c r="AY52" s="211">
        <v>0</v>
      </c>
      <c r="AZ52" s="211">
        <v>0</v>
      </c>
      <c r="BA52" s="211">
        <v>0</v>
      </c>
      <c r="BB52" s="212">
        <v>0</v>
      </c>
      <c r="BC52" s="212">
        <v>0</v>
      </c>
      <c r="BD52" s="212">
        <v>0</v>
      </c>
      <c r="BE52" s="212">
        <v>0</v>
      </c>
      <c r="BF52" s="212">
        <v>0</v>
      </c>
      <c r="BG52" s="213">
        <f t="shared" si="9"/>
        <v>0</v>
      </c>
    </row>
    <row r="53" spans="1:59" ht="81.400000000000006" x14ac:dyDescent="0.45">
      <c r="A53" s="36">
        <f t="shared" si="0"/>
        <v>43</v>
      </c>
      <c r="B53" s="127" t="s">
        <v>1531</v>
      </c>
      <c r="C53" s="128" t="s">
        <v>929</v>
      </c>
      <c r="D53" s="129" t="s">
        <v>1529</v>
      </c>
      <c r="E53" s="130" t="s">
        <v>1986</v>
      </c>
      <c r="F53" s="131" t="s">
        <v>1811</v>
      </c>
      <c r="G53" s="95">
        <v>0</v>
      </c>
      <c r="H53" s="132" t="s">
        <v>1810</v>
      </c>
      <c r="I53" s="133" t="s">
        <v>1812</v>
      </c>
      <c r="J53" s="94">
        <v>0</v>
      </c>
      <c r="K53" s="94">
        <v>0</v>
      </c>
      <c r="L53" s="94">
        <v>0</v>
      </c>
      <c r="M53" s="94">
        <v>0</v>
      </c>
      <c r="N53" s="111">
        <f t="shared" si="10"/>
        <v>0</v>
      </c>
      <c r="O53" s="240">
        <f t="shared" si="2"/>
        <v>0</v>
      </c>
      <c r="P53" s="207">
        <v>3</v>
      </c>
      <c r="Q53" s="95">
        <v>0</v>
      </c>
      <c r="R53" s="241">
        <f t="shared" si="3"/>
        <v>0</v>
      </c>
      <c r="S53" s="95">
        <v>0</v>
      </c>
      <c r="T53" s="241">
        <f t="shared" si="4"/>
        <v>0</v>
      </c>
      <c r="U53" s="95">
        <v>0</v>
      </c>
      <c r="V53" s="241">
        <f t="shared" si="5"/>
        <v>0</v>
      </c>
      <c r="W53" s="95">
        <v>0</v>
      </c>
      <c r="X53" s="241">
        <f t="shared" si="6"/>
        <v>0</v>
      </c>
      <c r="Y53" s="207">
        <v>3</v>
      </c>
      <c r="Z53" s="226"/>
      <c r="AA53" s="92"/>
      <c r="AB53" s="134"/>
      <c r="AC53" s="135"/>
      <c r="AD53" s="200"/>
      <c r="AE53" s="215">
        <v>5</v>
      </c>
      <c r="AF53" s="215">
        <f t="shared" si="7"/>
        <v>15</v>
      </c>
      <c r="AG53" s="215">
        <v>5</v>
      </c>
      <c r="AH53" s="215">
        <f t="shared" si="8"/>
        <v>15</v>
      </c>
      <c r="AI53" s="215" t="s">
        <v>1607</v>
      </c>
      <c r="AK53" s="117">
        <v>0</v>
      </c>
      <c r="AL53" s="117">
        <v>0</v>
      </c>
      <c r="AM53" s="117">
        <v>0</v>
      </c>
      <c r="AN53" s="117">
        <v>0</v>
      </c>
      <c r="AO53" s="117">
        <v>0</v>
      </c>
      <c r="AP53" s="119">
        <v>0</v>
      </c>
      <c r="AQ53" s="119">
        <v>0</v>
      </c>
      <c r="AR53" s="119">
        <v>0</v>
      </c>
      <c r="AS53" s="119">
        <v>0</v>
      </c>
      <c r="AT53" s="119">
        <v>0</v>
      </c>
      <c r="AU53" s="122">
        <f>IF($AU$7=5,SUM(AP53:AT53),IF($AU$7=4,SUM(AP53:AS53),IF($AU$7=3,SUM(AP53:AR53),IF($AU$7=2,SUM(AP53:AQ53),AP53))))/$AU$7</f>
        <v>0</v>
      </c>
      <c r="AW53" s="211">
        <v>0</v>
      </c>
      <c r="AX53" s="211">
        <v>0</v>
      </c>
      <c r="AY53" s="211">
        <v>0</v>
      </c>
      <c r="AZ53" s="211">
        <v>0</v>
      </c>
      <c r="BA53" s="211">
        <v>0</v>
      </c>
      <c r="BB53" s="212">
        <v>0</v>
      </c>
      <c r="BC53" s="212">
        <v>0</v>
      </c>
      <c r="BD53" s="212">
        <v>0</v>
      </c>
      <c r="BE53" s="212">
        <v>0</v>
      </c>
      <c r="BF53" s="212">
        <v>0</v>
      </c>
      <c r="BG53" s="213">
        <f t="shared" si="9"/>
        <v>0</v>
      </c>
    </row>
    <row r="54" spans="1:59" ht="46.5" x14ac:dyDescent="0.45">
      <c r="A54" s="36">
        <f t="shared" si="0"/>
        <v>44</v>
      </c>
      <c r="B54" s="127" t="s">
        <v>1558</v>
      </c>
      <c r="C54" s="128" t="s">
        <v>929</v>
      </c>
      <c r="D54" s="129" t="s">
        <v>1530</v>
      </c>
      <c r="E54" s="163" t="s">
        <v>1554</v>
      </c>
      <c r="F54" s="162" t="s">
        <v>1813</v>
      </c>
      <c r="G54" s="95">
        <v>0</v>
      </c>
      <c r="H54" s="132" t="s">
        <v>1814</v>
      </c>
      <c r="I54" s="133" t="s">
        <v>1815</v>
      </c>
      <c r="J54" s="94">
        <v>0</v>
      </c>
      <c r="K54" s="94">
        <v>0</v>
      </c>
      <c r="L54" s="94">
        <v>0</v>
      </c>
      <c r="M54" s="94">
        <v>0</v>
      </c>
      <c r="N54" s="111">
        <f t="shared" si="10"/>
        <v>0</v>
      </c>
      <c r="O54" s="240">
        <f t="shared" si="2"/>
        <v>0</v>
      </c>
      <c r="P54" s="207">
        <v>3</v>
      </c>
      <c r="Q54" s="95">
        <v>0</v>
      </c>
      <c r="R54" s="241">
        <f t="shared" si="3"/>
        <v>0</v>
      </c>
      <c r="S54" s="95">
        <v>0</v>
      </c>
      <c r="T54" s="241">
        <f t="shared" si="4"/>
        <v>0</v>
      </c>
      <c r="U54" s="95">
        <v>0</v>
      </c>
      <c r="V54" s="241">
        <f t="shared" si="5"/>
        <v>0</v>
      </c>
      <c r="W54" s="95">
        <v>0</v>
      </c>
      <c r="X54" s="241">
        <f t="shared" si="6"/>
        <v>0</v>
      </c>
      <c r="Y54" s="207">
        <v>3</v>
      </c>
      <c r="Z54" s="226"/>
      <c r="AA54" s="92"/>
      <c r="AB54" s="134"/>
      <c r="AC54" s="135"/>
      <c r="AD54" s="200"/>
      <c r="AE54" s="215">
        <v>5</v>
      </c>
      <c r="AF54" s="215">
        <f t="shared" si="7"/>
        <v>15</v>
      </c>
      <c r="AG54" s="215">
        <v>5</v>
      </c>
      <c r="AH54" s="215">
        <f t="shared" si="8"/>
        <v>15</v>
      </c>
      <c r="AI54" s="215" t="s">
        <v>1607</v>
      </c>
      <c r="AK54" s="117">
        <v>0</v>
      </c>
      <c r="AL54" s="117">
        <v>0</v>
      </c>
      <c r="AM54" s="117">
        <v>0</v>
      </c>
      <c r="AN54" s="117">
        <v>0</v>
      </c>
      <c r="AO54" s="117">
        <v>0</v>
      </c>
      <c r="AP54" s="119">
        <v>0</v>
      </c>
      <c r="AQ54" s="119">
        <v>0</v>
      </c>
      <c r="AR54" s="119">
        <v>0</v>
      </c>
      <c r="AS54" s="119">
        <v>0</v>
      </c>
      <c r="AT54" s="119">
        <v>0</v>
      </c>
      <c r="AU54" s="122">
        <f>IF($AU$7=5,SUM(AP54:AT54),IF($AU$7=4,SUM(AP54:AS54),IF($AU$7=3,SUM(AP54:AR54),IF($AU$7=2,SUM(AP54:AQ54),AP54))))/$AU$7</f>
        <v>0</v>
      </c>
      <c r="AW54" s="211">
        <v>0</v>
      </c>
      <c r="AX54" s="211">
        <v>0</v>
      </c>
      <c r="AY54" s="211">
        <v>0</v>
      </c>
      <c r="AZ54" s="211">
        <v>0</v>
      </c>
      <c r="BA54" s="211">
        <v>0</v>
      </c>
      <c r="BB54" s="212">
        <v>0</v>
      </c>
      <c r="BC54" s="212">
        <v>0</v>
      </c>
      <c r="BD54" s="212">
        <v>0</v>
      </c>
      <c r="BE54" s="212">
        <v>0</v>
      </c>
      <c r="BF54" s="212">
        <v>0</v>
      </c>
      <c r="BG54" s="213">
        <f t="shared" si="9"/>
        <v>0</v>
      </c>
    </row>
    <row r="55" spans="1:59" ht="93" x14ac:dyDescent="0.45">
      <c r="A55" s="36">
        <f t="shared" si="0"/>
        <v>45</v>
      </c>
      <c r="B55" s="127" t="s">
        <v>1511</v>
      </c>
      <c r="C55" s="128" t="s">
        <v>929</v>
      </c>
      <c r="D55" s="129" t="s">
        <v>939</v>
      </c>
      <c r="E55" s="130" t="s">
        <v>2012</v>
      </c>
      <c r="F55" s="162" t="s">
        <v>1816</v>
      </c>
      <c r="G55" s="95">
        <v>0</v>
      </c>
      <c r="H55" s="132" t="s">
        <v>1818</v>
      </c>
      <c r="I55" s="133" t="s">
        <v>933</v>
      </c>
      <c r="J55" s="94">
        <v>0</v>
      </c>
      <c r="K55" s="94">
        <v>0</v>
      </c>
      <c r="L55" s="94">
        <v>0</v>
      </c>
      <c r="M55" s="94">
        <v>0</v>
      </c>
      <c r="N55" s="111">
        <f t="shared" si="10"/>
        <v>0</v>
      </c>
      <c r="O55" s="240">
        <f t="shared" si="2"/>
        <v>0</v>
      </c>
      <c r="P55" s="207">
        <v>3</v>
      </c>
      <c r="Q55" s="95">
        <v>0</v>
      </c>
      <c r="R55" s="241">
        <f t="shared" si="3"/>
        <v>0</v>
      </c>
      <c r="S55" s="95">
        <v>0</v>
      </c>
      <c r="T55" s="241">
        <f t="shared" si="4"/>
        <v>0</v>
      </c>
      <c r="U55" s="95">
        <v>0</v>
      </c>
      <c r="V55" s="241">
        <f t="shared" si="5"/>
        <v>0</v>
      </c>
      <c r="W55" s="95">
        <v>0</v>
      </c>
      <c r="X55" s="241">
        <f t="shared" si="6"/>
        <v>0</v>
      </c>
      <c r="Y55" s="207">
        <v>3</v>
      </c>
      <c r="Z55" s="226"/>
      <c r="AA55" s="92"/>
      <c r="AB55" s="134"/>
      <c r="AC55" s="135"/>
      <c r="AD55" s="200"/>
      <c r="AE55" s="215">
        <v>5</v>
      </c>
      <c r="AF55" s="215">
        <f t="shared" si="7"/>
        <v>15</v>
      </c>
      <c r="AG55" s="215">
        <v>5</v>
      </c>
      <c r="AH55" s="215">
        <f t="shared" si="8"/>
        <v>15</v>
      </c>
      <c r="AI55" s="215" t="s">
        <v>1607</v>
      </c>
      <c r="AK55" s="117">
        <v>0</v>
      </c>
      <c r="AL55" s="117">
        <v>0</v>
      </c>
      <c r="AM55" s="117">
        <v>0</v>
      </c>
      <c r="AN55" s="117">
        <v>0</v>
      </c>
      <c r="AO55" s="117">
        <v>0</v>
      </c>
      <c r="AP55" s="119">
        <v>0</v>
      </c>
      <c r="AQ55" s="119">
        <v>0</v>
      </c>
      <c r="AR55" s="119">
        <v>0</v>
      </c>
      <c r="AS55" s="119">
        <v>0</v>
      </c>
      <c r="AT55" s="119">
        <v>0</v>
      </c>
      <c r="AU55" s="122">
        <f t="shared" ref="AU55:AU72" si="15">IF($AU$7=5,SUM(AP55:AT55),IF($AU$7=4,SUM(AP55:AS55),IF($AU$7=3,SUM(AP55:AR55),IF($AU$7=2,SUM(AP55:AQ55),AP55))))/$AU$7</f>
        <v>0</v>
      </c>
      <c r="AW55" s="211">
        <v>0</v>
      </c>
      <c r="AX55" s="211">
        <v>0</v>
      </c>
      <c r="AY55" s="211">
        <v>0</v>
      </c>
      <c r="AZ55" s="211">
        <v>0</v>
      </c>
      <c r="BA55" s="211">
        <v>0</v>
      </c>
      <c r="BB55" s="212">
        <v>0</v>
      </c>
      <c r="BC55" s="212">
        <v>0</v>
      </c>
      <c r="BD55" s="212">
        <v>0</v>
      </c>
      <c r="BE55" s="212">
        <v>0</v>
      </c>
      <c r="BF55" s="212">
        <v>0</v>
      </c>
      <c r="BG55" s="213">
        <f t="shared" si="9"/>
        <v>0</v>
      </c>
    </row>
    <row r="56" spans="1:59" ht="104.65" x14ac:dyDescent="0.45">
      <c r="A56" s="36">
        <f t="shared" si="0"/>
        <v>46</v>
      </c>
      <c r="B56" s="127" t="s">
        <v>1512</v>
      </c>
      <c r="C56" s="128" t="s">
        <v>929</v>
      </c>
      <c r="D56" s="129" t="s">
        <v>1536</v>
      </c>
      <c r="E56" s="130" t="s">
        <v>1709</v>
      </c>
      <c r="F56" s="162" t="s">
        <v>1817</v>
      </c>
      <c r="G56" s="95">
        <v>0</v>
      </c>
      <c r="H56" s="132" t="s">
        <v>1818</v>
      </c>
      <c r="I56" s="133" t="s">
        <v>1819</v>
      </c>
      <c r="J56" s="94">
        <v>0</v>
      </c>
      <c r="K56" s="94">
        <v>0</v>
      </c>
      <c r="L56" s="94">
        <v>0</v>
      </c>
      <c r="M56" s="94">
        <v>0</v>
      </c>
      <c r="N56" s="111">
        <f t="shared" si="10"/>
        <v>0</v>
      </c>
      <c r="O56" s="240">
        <f t="shared" si="2"/>
        <v>0</v>
      </c>
      <c r="P56" s="207">
        <v>3</v>
      </c>
      <c r="Q56" s="95">
        <v>0</v>
      </c>
      <c r="R56" s="241">
        <f t="shared" si="3"/>
        <v>0</v>
      </c>
      <c r="S56" s="95">
        <v>0</v>
      </c>
      <c r="T56" s="241">
        <f t="shared" si="4"/>
        <v>0</v>
      </c>
      <c r="U56" s="95">
        <v>0</v>
      </c>
      <c r="V56" s="241">
        <f t="shared" si="5"/>
        <v>0</v>
      </c>
      <c r="W56" s="95">
        <v>0</v>
      </c>
      <c r="X56" s="241">
        <f t="shared" si="6"/>
        <v>0</v>
      </c>
      <c r="Y56" s="207">
        <v>3</v>
      </c>
      <c r="Z56" s="226"/>
      <c r="AA56" s="92"/>
      <c r="AB56" s="134"/>
      <c r="AC56" s="135"/>
      <c r="AD56" s="200"/>
      <c r="AE56" s="215">
        <v>5</v>
      </c>
      <c r="AF56" s="215">
        <f t="shared" si="7"/>
        <v>15</v>
      </c>
      <c r="AG56" s="215">
        <v>5</v>
      </c>
      <c r="AH56" s="215">
        <f t="shared" si="8"/>
        <v>15</v>
      </c>
      <c r="AI56" s="215" t="s">
        <v>1607</v>
      </c>
      <c r="AK56" s="117">
        <v>0</v>
      </c>
      <c r="AL56" s="117">
        <v>0</v>
      </c>
      <c r="AM56" s="117">
        <v>0</v>
      </c>
      <c r="AN56" s="117">
        <v>0</v>
      </c>
      <c r="AO56" s="117">
        <v>0</v>
      </c>
      <c r="AP56" s="119">
        <v>0</v>
      </c>
      <c r="AQ56" s="119">
        <v>0</v>
      </c>
      <c r="AR56" s="119">
        <v>0</v>
      </c>
      <c r="AS56" s="119">
        <v>0</v>
      </c>
      <c r="AT56" s="119">
        <v>0</v>
      </c>
      <c r="AU56" s="122">
        <f t="shared" si="15"/>
        <v>0</v>
      </c>
      <c r="AW56" s="211">
        <v>0</v>
      </c>
      <c r="AX56" s="211">
        <v>0</v>
      </c>
      <c r="AY56" s="211">
        <v>0</v>
      </c>
      <c r="AZ56" s="211">
        <v>0</v>
      </c>
      <c r="BA56" s="211">
        <v>0</v>
      </c>
      <c r="BB56" s="212">
        <v>0</v>
      </c>
      <c r="BC56" s="212">
        <v>0</v>
      </c>
      <c r="BD56" s="212">
        <v>0</v>
      </c>
      <c r="BE56" s="212">
        <v>0</v>
      </c>
      <c r="BF56" s="212">
        <v>0</v>
      </c>
      <c r="BG56" s="213">
        <f t="shared" si="9"/>
        <v>0</v>
      </c>
    </row>
    <row r="57" spans="1:59" ht="93" x14ac:dyDescent="0.45">
      <c r="A57" s="36">
        <f t="shared" si="0"/>
        <v>47</v>
      </c>
      <c r="B57" s="127" t="s">
        <v>1528</v>
      </c>
      <c r="C57" s="128" t="s">
        <v>929</v>
      </c>
      <c r="D57" s="129" t="s">
        <v>1537</v>
      </c>
      <c r="E57" s="130" t="s">
        <v>1553</v>
      </c>
      <c r="F57" s="162" t="s">
        <v>1820</v>
      </c>
      <c r="G57" s="95">
        <v>0</v>
      </c>
      <c r="H57" s="132" t="s">
        <v>1821</v>
      </c>
      <c r="I57" s="133" t="s">
        <v>1822</v>
      </c>
      <c r="J57" s="94">
        <v>0</v>
      </c>
      <c r="K57" s="94">
        <v>0</v>
      </c>
      <c r="L57" s="94">
        <v>0</v>
      </c>
      <c r="M57" s="94">
        <v>0</v>
      </c>
      <c r="N57" s="111">
        <f t="shared" si="10"/>
        <v>0</v>
      </c>
      <c r="O57" s="240">
        <f t="shared" si="2"/>
        <v>0</v>
      </c>
      <c r="P57" s="207">
        <v>3</v>
      </c>
      <c r="Q57" s="95">
        <v>0</v>
      </c>
      <c r="R57" s="241">
        <f t="shared" si="3"/>
        <v>0</v>
      </c>
      <c r="S57" s="95">
        <v>0</v>
      </c>
      <c r="T57" s="241">
        <f t="shared" si="4"/>
        <v>0</v>
      </c>
      <c r="U57" s="95">
        <v>0</v>
      </c>
      <c r="V57" s="241">
        <f t="shared" si="5"/>
        <v>0</v>
      </c>
      <c r="W57" s="95">
        <v>0</v>
      </c>
      <c r="X57" s="241">
        <f t="shared" si="6"/>
        <v>0</v>
      </c>
      <c r="Y57" s="207">
        <v>3</v>
      </c>
      <c r="Z57" s="226"/>
      <c r="AA57" s="92"/>
      <c r="AB57" s="134"/>
      <c r="AC57" s="135"/>
      <c r="AD57" s="200"/>
      <c r="AE57" s="215">
        <v>5</v>
      </c>
      <c r="AF57" s="215">
        <f t="shared" si="7"/>
        <v>15</v>
      </c>
      <c r="AG57" s="215">
        <v>5</v>
      </c>
      <c r="AH57" s="215">
        <f t="shared" si="8"/>
        <v>15</v>
      </c>
      <c r="AI57" s="215" t="s">
        <v>1607</v>
      </c>
      <c r="AK57" s="117">
        <v>0</v>
      </c>
      <c r="AL57" s="117">
        <v>0</v>
      </c>
      <c r="AM57" s="117">
        <v>0</v>
      </c>
      <c r="AN57" s="117">
        <v>0</v>
      </c>
      <c r="AO57" s="117">
        <v>0</v>
      </c>
      <c r="AP57" s="119">
        <v>0</v>
      </c>
      <c r="AQ57" s="119">
        <v>0</v>
      </c>
      <c r="AR57" s="119">
        <v>0</v>
      </c>
      <c r="AS57" s="119">
        <v>0</v>
      </c>
      <c r="AT57" s="119">
        <v>0</v>
      </c>
      <c r="AU57" s="122">
        <f t="shared" si="15"/>
        <v>0</v>
      </c>
      <c r="AW57" s="211">
        <v>0</v>
      </c>
      <c r="AX57" s="211">
        <v>0</v>
      </c>
      <c r="AY57" s="211">
        <v>0</v>
      </c>
      <c r="AZ57" s="211">
        <v>0</v>
      </c>
      <c r="BA57" s="211">
        <v>0</v>
      </c>
      <c r="BB57" s="212">
        <v>0</v>
      </c>
      <c r="BC57" s="212">
        <v>0</v>
      </c>
      <c r="BD57" s="212">
        <v>0</v>
      </c>
      <c r="BE57" s="212">
        <v>0</v>
      </c>
      <c r="BF57" s="212">
        <v>0</v>
      </c>
      <c r="BG57" s="213">
        <f t="shared" si="9"/>
        <v>0</v>
      </c>
    </row>
    <row r="58" spans="1:59" ht="115.5" customHeight="1" x14ac:dyDescent="0.45">
      <c r="A58" s="36">
        <f t="shared" si="0"/>
        <v>48</v>
      </c>
      <c r="B58" s="127" t="s">
        <v>975</v>
      </c>
      <c r="C58" s="128" t="s">
        <v>976</v>
      </c>
      <c r="D58" s="129" t="s">
        <v>1987</v>
      </c>
      <c r="E58" s="130" t="s">
        <v>1988</v>
      </c>
      <c r="F58" s="162" t="s">
        <v>1823</v>
      </c>
      <c r="G58" s="95">
        <v>0</v>
      </c>
      <c r="H58" s="132" t="s">
        <v>1824</v>
      </c>
      <c r="I58" s="133" t="s">
        <v>933</v>
      </c>
      <c r="J58" s="94">
        <v>0</v>
      </c>
      <c r="K58" s="94">
        <v>0</v>
      </c>
      <c r="L58" s="94">
        <v>0</v>
      </c>
      <c r="M58" s="94">
        <v>0</v>
      </c>
      <c r="N58" s="111">
        <f t="shared" si="10"/>
        <v>0</v>
      </c>
      <c r="O58" s="240">
        <f t="shared" si="2"/>
        <v>0</v>
      </c>
      <c r="P58" s="207">
        <v>3</v>
      </c>
      <c r="Q58" s="95">
        <v>0</v>
      </c>
      <c r="R58" s="241">
        <f t="shared" si="3"/>
        <v>0</v>
      </c>
      <c r="S58" s="95">
        <v>0</v>
      </c>
      <c r="T58" s="241">
        <f t="shared" si="4"/>
        <v>0</v>
      </c>
      <c r="U58" s="95">
        <v>0</v>
      </c>
      <c r="V58" s="241">
        <f t="shared" si="5"/>
        <v>0</v>
      </c>
      <c r="W58" s="95">
        <v>0</v>
      </c>
      <c r="X58" s="241">
        <f t="shared" si="6"/>
        <v>0</v>
      </c>
      <c r="Y58" s="207">
        <v>3</v>
      </c>
      <c r="Z58" s="226"/>
      <c r="AA58" s="92"/>
      <c r="AB58" s="134"/>
      <c r="AC58" s="135"/>
      <c r="AD58" s="200"/>
      <c r="AE58" s="215">
        <v>5</v>
      </c>
      <c r="AF58" s="215">
        <f t="shared" si="7"/>
        <v>15</v>
      </c>
      <c r="AG58" s="215">
        <v>5</v>
      </c>
      <c r="AH58" s="215">
        <f t="shared" si="8"/>
        <v>15</v>
      </c>
      <c r="AI58" s="215" t="s">
        <v>1607</v>
      </c>
      <c r="AK58" s="117">
        <v>0</v>
      </c>
      <c r="AL58" s="117">
        <v>0</v>
      </c>
      <c r="AM58" s="117">
        <v>0</v>
      </c>
      <c r="AN58" s="117">
        <v>0</v>
      </c>
      <c r="AO58" s="117">
        <v>0</v>
      </c>
      <c r="AP58" s="119">
        <v>0</v>
      </c>
      <c r="AQ58" s="119">
        <v>0</v>
      </c>
      <c r="AR58" s="119">
        <v>0</v>
      </c>
      <c r="AS58" s="119">
        <v>0</v>
      </c>
      <c r="AT58" s="119">
        <v>0</v>
      </c>
      <c r="AU58" s="122">
        <f t="shared" si="15"/>
        <v>0</v>
      </c>
      <c r="AW58" s="211">
        <v>0</v>
      </c>
      <c r="AX58" s="211">
        <v>0</v>
      </c>
      <c r="AY58" s="211">
        <v>0</v>
      </c>
      <c r="AZ58" s="211">
        <v>0</v>
      </c>
      <c r="BA58" s="211">
        <v>0</v>
      </c>
      <c r="BB58" s="212">
        <v>0</v>
      </c>
      <c r="BC58" s="212">
        <v>0</v>
      </c>
      <c r="BD58" s="212">
        <v>0</v>
      </c>
      <c r="BE58" s="212">
        <v>0</v>
      </c>
      <c r="BF58" s="212">
        <v>0</v>
      </c>
      <c r="BG58" s="213">
        <f t="shared" si="9"/>
        <v>0</v>
      </c>
    </row>
    <row r="59" spans="1:59" ht="69.75" x14ac:dyDescent="0.45">
      <c r="A59" s="36">
        <f t="shared" si="0"/>
        <v>49</v>
      </c>
      <c r="B59" s="127" t="s">
        <v>977</v>
      </c>
      <c r="C59" s="128" t="s">
        <v>976</v>
      </c>
      <c r="D59" s="129" t="s">
        <v>1996</v>
      </c>
      <c r="E59" s="130" t="s">
        <v>1997</v>
      </c>
      <c r="F59" s="162" t="s">
        <v>1825</v>
      </c>
      <c r="G59" s="95">
        <v>0</v>
      </c>
      <c r="H59" s="132" t="s">
        <v>1826</v>
      </c>
      <c r="I59" s="133" t="s">
        <v>1799</v>
      </c>
      <c r="J59" s="94">
        <v>0</v>
      </c>
      <c r="K59" s="94">
        <v>0</v>
      </c>
      <c r="L59" s="94">
        <v>0</v>
      </c>
      <c r="M59" s="94">
        <v>0</v>
      </c>
      <c r="N59" s="111">
        <f t="shared" si="10"/>
        <v>0</v>
      </c>
      <c r="O59" s="240">
        <f t="shared" si="2"/>
        <v>0</v>
      </c>
      <c r="P59" s="207">
        <v>3</v>
      </c>
      <c r="Q59" s="95">
        <v>0</v>
      </c>
      <c r="R59" s="241">
        <f t="shared" si="3"/>
        <v>0</v>
      </c>
      <c r="S59" s="95">
        <v>0</v>
      </c>
      <c r="T59" s="241">
        <f t="shared" si="4"/>
        <v>0</v>
      </c>
      <c r="U59" s="95">
        <v>0</v>
      </c>
      <c r="V59" s="241">
        <f t="shared" si="5"/>
        <v>0</v>
      </c>
      <c r="W59" s="95">
        <v>0</v>
      </c>
      <c r="X59" s="241">
        <f t="shared" si="6"/>
        <v>0</v>
      </c>
      <c r="Y59" s="207">
        <v>3</v>
      </c>
      <c r="Z59" s="226"/>
      <c r="AA59" s="92"/>
      <c r="AB59" s="134"/>
      <c r="AC59" s="135"/>
      <c r="AD59" s="200"/>
      <c r="AE59" s="215">
        <v>5</v>
      </c>
      <c r="AF59" s="215">
        <f t="shared" si="7"/>
        <v>15</v>
      </c>
      <c r="AG59" s="215">
        <v>5</v>
      </c>
      <c r="AH59" s="215">
        <f t="shared" si="8"/>
        <v>15</v>
      </c>
      <c r="AI59" s="215" t="s">
        <v>1607</v>
      </c>
      <c r="AK59" s="117">
        <v>0</v>
      </c>
      <c r="AL59" s="117">
        <v>0</v>
      </c>
      <c r="AM59" s="117">
        <v>0</v>
      </c>
      <c r="AN59" s="117">
        <v>0</v>
      </c>
      <c r="AO59" s="117">
        <v>0</v>
      </c>
      <c r="AP59" s="119">
        <v>0</v>
      </c>
      <c r="AQ59" s="119">
        <v>0</v>
      </c>
      <c r="AR59" s="119">
        <v>0</v>
      </c>
      <c r="AS59" s="119">
        <v>0</v>
      </c>
      <c r="AT59" s="119">
        <v>0</v>
      </c>
      <c r="AU59" s="122">
        <f t="shared" si="15"/>
        <v>0</v>
      </c>
      <c r="AW59" s="211">
        <v>0</v>
      </c>
      <c r="AX59" s="211">
        <v>0</v>
      </c>
      <c r="AY59" s="211">
        <v>0</v>
      </c>
      <c r="AZ59" s="211">
        <v>0</v>
      </c>
      <c r="BA59" s="211">
        <v>0</v>
      </c>
      <c r="BB59" s="212">
        <v>0</v>
      </c>
      <c r="BC59" s="212">
        <v>0</v>
      </c>
      <c r="BD59" s="212">
        <v>0</v>
      </c>
      <c r="BE59" s="212">
        <v>0</v>
      </c>
      <c r="BF59" s="212">
        <v>0</v>
      </c>
      <c r="BG59" s="213">
        <f t="shared" si="9"/>
        <v>0</v>
      </c>
    </row>
    <row r="60" spans="1:59" ht="58.15" x14ac:dyDescent="0.45">
      <c r="A60" s="36">
        <f t="shared" si="0"/>
        <v>50</v>
      </c>
      <c r="B60" s="127" t="s">
        <v>978</v>
      </c>
      <c r="C60" s="128" t="s">
        <v>976</v>
      </c>
      <c r="D60" s="129" t="s">
        <v>979</v>
      </c>
      <c r="E60" s="130" t="s">
        <v>980</v>
      </c>
      <c r="F60" s="162" t="s">
        <v>1827</v>
      </c>
      <c r="G60" s="95">
        <v>0</v>
      </c>
      <c r="H60" s="132" t="s">
        <v>1828</v>
      </c>
      <c r="I60" s="133" t="s">
        <v>1829</v>
      </c>
      <c r="J60" s="94">
        <v>0</v>
      </c>
      <c r="K60" s="94">
        <v>0</v>
      </c>
      <c r="L60" s="94">
        <v>0</v>
      </c>
      <c r="M60" s="94">
        <v>0</v>
      </c>
      <c r="N60" s="111">
        <f t="shared" si="10"/>
        <v>0</v>
      </c>
      <c r="O60" s="240">
        <f t="shared" si="2"/>
        <v>0</v>
      </c>
      <c r="P60" s="207">
        <v>3</v>
      </c>
      <c r="Q60" s="95">
        <v>0</v>
      </c>
      <c r="R60" s="241">
        <f t="shared" si="3"/>
        <v>0</v>
      </c>
      <c r="S60" s="95">
        <v>0</v>
      </c>
      <c r="T60" s="241">
        <f t="shared" si="4"/>
        <v>0</v>
      </c>
      <c r="U60" s="95">
        <v>0</v>
      </c>
      <c r="V60" s="241">
        <f t="shared" si="5"/>
        <v>0</v>
      </c>
      <c r="W60" s="95">
        <v>0</v>
      </c>
      <c r="X60" s="241">
        <f t="shared" si="6"/>
        <v>0</v>
      </c>
      <c r="Y60" s="207">
        <v>3</v>
      </c>
      <c r="Z60" s="226"/>
      <c r="AA60" s="92"/>
      <c r="AB60" s="134"/>
      <c r="AC60" s="135"/>
      <c r="AD60" s="200"/>
      <c r="AE60" s="215">
        <v>5</v>
      </c>
      <c r="AF60" s="215">
        <f t="shared" si="7"/>
        <v>15</v>
      </c>
      <c r="AG60" s="215">
        <v>5</v>
      </c>
      <c r="AH60" s="215">
        <f t="shared" si="8"/>
        <v>15</v>
      </c>
      <c r="AI60" s="215" t="s">
        <v>1607</v>
      </c>
      <c r="AK60" s="117">
        <v>0</v>
      </c>
      <c r="AL60" s="117">
        <v>0</v>
      </c>
      <c r="AM60" s="117">
        <v>0</v>
      </c>
      <c r="AN60" s="117">
        <v>0</v>
      </c>
      <c r="AO60" s="117">
        <v>0</v>
      </c>
      <c r="AP60" s="119">
        <v>0</v>
      </c>
      <c r="AQ60" s="119">
        <v>0</v>
      </c>
      <c r="AR60" s="119">
        <v>0</v>
      </c>
      <c r="AS60" s="119">
        <v>0</v>
      </c>
      <c r="AT60" s="119">
        <v>0</v>
      </c>
      <c r="AU60" s="122">
        <f t="shared" si="15"/>
        <v>0</v>
      </c>
      <c r="AW60" s="211">
        <v>0</v>
      </c>
      <c r="AX60" s="211">
        <v>0</v>
      </c>
      <c r="AY60" s="211">
        <v>0</v>
      </c>
      <c r="AZ60" s="211">
        <v>0</v>
      </c>
      <c r="BA60" s="211">
        <v>0</v>
      </c>
      <c r="BB60" s="212">
        <v>0</v>
      </c>
      <c r="BC60" s="212">
        <v>0</v>
      </c>
      <c r="BD60" s="212">
        <v>0</v>
      </c>
      <c r="BE60" s="212">
        <v>0</v>
      </c>
      <c r="BF60" s="212">
        <v>0</v>
      </c>
      <c r="BG60" s="213">
        <f t="shared" si="9"/>
        <v>0</v>
      </c>
    </row>
    <row r="61" spans="1:59" ht="69.75" x14ac:dyDescent="0.45">
      <c r="A61" s="36">
        <f t="shared" si="0"/>
        <v>51</v>
      </c>
      <c r="B61" s="127" t="s">
        <v>981</v>
      </c>
      <c r="C61" s="128" t="s">
        <v>982</v>
      </c>
      <c r="D61" s="129" t="s">
        <v>983</v>
      </c>
      <c r="E61" s="130" t="s">
        <v>1998</v>
      </c>
      <c r="F61" s="162" t="s">
        <v>1830</v>
      </c>
      <c r="G61" s="95">
        <v>0</v>
      </c>
      <c r="H61" s="132" t="s">
        <v>984</v>
      </c>
      <c r="I61" s="133" t="s">
        <v>1833</v>
      </c>
      <c r="J61" s="94">
        <v>0</v>
      </c>
      <c r="K61" s="94">
        <v>0</v>
      </c>
      <c r="L61" s="94">
        <v>0</v>
      </c>
      <c r="M61" s="94">
        <v>0</v>
      </c>
      <c r="N61" s="111">
        <f t="shared" si="10"/>
        <v>0</v>
      </c>
      <c r="O61" s="240">
        <f t="shared" si="2"/>
        <v>0</v>
      </c>
      <c r="P61" s="207">
        <v>3</v>
      </c>
      <c r="Q61" s="95">
        <v>0</v>
      </c>
      <c r="R61" s="241">
        <f t="shared" si="3"/>
        <v>0</v>
      </c>
      <c r="S61" s="95">
        <v>0</v>
      </c>
      <c r="T61" s="241">
        <f t="shared" si="4"/>
        <v>0</v>
      </c>
      <c r="U61" s="95">
        <v>0</v>
      </c>
      <c r="V61" s="241">
        <f t="shared" si="5"/>
        <v>0</v>
      </c>
      <c r="W61" s="95">
        <v>0</v>
      </c>
      <c r="X61" s="241">
        <f t="shared" si="6"/>
        <v>0</v>
      </c>
      <c r="Y61" s="207">
        <v>3</v>
      </c>
      <c r="Z61" s="226"/>
      <c r="AA61" s="92"/>
      <c r="AB61" s="134"/>
      <c r="AC61" s="135"/>
      <c r="AD61" s="200"/>
      <c r="AE61" s="215">
        <v>5</v>
      </c>
      <c r="AF61" s="215">
        <f t="shared" si="7"/>
        <v>15</v>
      </c>
      <c r="AG61" s="215">
        <v>5</v>
      </c>
      <c r="AH61" s="215">
        <f t="shared" si="8"/>
        <v>15</v>
      </c>
      <c r="AI61" s="215" t="s">
        <v>1607</v>
      </c>
      <c r="AK61" s="117">
        <v>0</v>
      </c>
      <c r="AL61" s="117">
        <v>0</v>
      </c>
      <c r="AM61" s="117">
        <v>0</v>
      </c>
      <c r="AN61" s="117">
        <v>0</v>
      </c>
      <c r="AO61" s="117">
        <v>0</v>
      </c>
      <c r="AP61" s="119">
        <v>0</v>
      </c>
      <c r="AQ61" s="119">
        <v>0</v>
      </c>
      <c r="AR61" s="119">
        <v>0</v>
      </c>
      <c r="AS61" s="119">
        <v>0</v>
      </c>
      <c r="AT61" s="119">
        <v>0</v>
      </c>
      <c r="AU61" s="122">
        <f t="shared" si="15"/>
        <v>0</v>
      </c>
      <c r="AW61" s="211">
        <v>0</v>
      </c>
      <c r="AX61" s="211">
        <v>0</v>
      </c>
      <c r="AY61" s="211">
        <v>0</v>
      </c>
      <c r="AZ61" s="211">
        <v>0</v>
      </c>
      <c r="BA61" s="211">
        <v>0</v>
      </c>
      <c r="BB61" s="212">
        <v>0</v>
      </c>
      <c r="BC61" s="212">
        <v>0</v>
      </c>
      <c r="BD61" s="212">
        <v>0</v>
      </c>
      <c r="BE61" s="212">
        <v>0</v>
      </c>
      <c r="BF61" s="212">
        <v>0</v>
      </c>
      <c r="BG61" s="213">
        <f t="shared" si="9"/>
        <v>0</v>
      </c>
    </row>
    <row r="62" spans="1:59" ht="69.75" x14ac:dyDescent="0.45">
      <c r="A62" s="36">
        <f t="shared" si="0"/>
        <v>52</v>
      </c>
      <c r="B62" s="127" t="s">
        <v>985</v>
      </c>
      <c r="C62" s="128" t="s">
        <v>982</v>
      </c>
      <c r="D62" s="129" t="s">
        <v>986</v>
      </c>
      <c r="E62" s="130" t="s">
        <v>1999</v>
      </c>
      <c r="F62" s="162" t="s">
        <v>1831</v>
      </c>
      <c r="G62" s="95">
        <v>0</v>
      </c>
      <c r="H62" s="132" t="s">
        <v>984</v>
      </c>
      <c r="I62" s="133" t="s">
        <v>1832</v>
      </c>
      <c r="J62" s="94">
        <v>0</v>
      </c>
      <c r="K62" s="94">
        <v>0</v>
      </c>
      <c r="L62" s="94">
        <v>0</v>
      </c>
      <c r="M62" s="94">
        <v>0</v>
      </c>
      <c r="N62" s="111">
        <f t="shared" si="10"/>
        <v>0</v>
      </c>
      <c r="O62" s="240">
        <f t="shared" si="2"/>
        <v>0</v>
      </c>
      <c r="P62" s="207">
        <v>3</v>
      </c>
      <c r="Q62" s="95">
        <v>0</v>
      </c>
      <c r="R62" s="241">
        <f t="shared" si="3"/>
        <v>0</v>
      </c>
      <c r="S62" s="95">
        <v>0</v>
      </c>
      <c r="T62" s="241">
        <f t="shared" si="4"/>
        <v>0</v>
      </c>
      <c r="U62" s="95">
        <v>0</v>
      </c>
      <c r="V62" s="241">
        <f t="shared" si="5"/>
        <v>0</v>
      </c>
      <c r="W62" s="95">
        <v>0</v>
      </c>
      <c r="X62" s="241">
        <f t="shared" si="6"/>
        <v>0</v>
      </c>
      <c r="Y62" s="207">
        <v>3</v>
      </c>
      <c r="Z62" s="226"/>
      <c r="AA62" s="92"/>
      <c r="AB62" s="134"/>
      <c r="AC62" s="135"/>
      <c r="AD62" s="200"/>
      <c r="AE62" s="215">
        <v>5</v>
      </c>
      <c r="AF62" s="215">
        <f t="shared" si="7"/>
        <v>15</v>
      </c>
      <c r="AG62" s="215">
        <v>5</v>
      </c>
      <c r="AH62" s="215">
        <f t="shared" si="8"/>
        <v>15</v>
      </c>
      <c r="AI62" s="215" t="s">
        <v>1607</v>
      </c>
      <c r="AK62" s="117">
        <v>0</v>
      </c>
      <c r="AL62" s="117">
        <v>0</v>
      </c>
      <c r="AM62" s="117">
        <v>0</v>
      </c>
      <c r="AN62" s="117">
        <v>0</v>
      </c>
      <c r="AO62" s="117">
        <v>0</v>
      </c>
      <c r="AP62" s="119">
        <v>0</v>
      </c>
      <c r="AQ62" s="119">
        <v>0</v>
      </c>
      <c r="AR62" s="119">
        <v>0</v>
      </c>
      <c r="AS62" s="119">
        <v>0</v>
      </c>
      <c r="AT62" s="119">
        <v>0</v>
      </c>
      <c r="AU62" s="122">
        <f t="shared" si="15"/>
        <v>0</v>
      </c>
      <c r="AW62" s="211">
        <v>0</v>
      </c>
      <c r="AX62" s="211">
        <v>0</v>
      </c>
      <c r="AY62" s="211">
        <v>0</v>
      </c>
      <c r="AZ62" s="211">
        <v>0</v>
      </c>
      <c r="BA62" s="211">
        <v>0</v>
      </c>
      <c r="BB62" s="212">
        <v>0</v>
      </c>
      <c r="BC62" s="212">
        <v>0</v>
      </c>
      <c r="BD62" s="212">
        <v>0</v>
      </c>
      <c r="BE62" s="212">
        <v>0</v>
      </c>
      <c r="BF62" s="212">
        <v>0</v>
      </c>
      <c r="BG62" s="213">
        <f t="shared" si="9"/>
        <v>0</v>
      </c>
    </row>
    <row r="63" spans="1:59" ht="93" x14ac:dyDescent="0.45">
      <c r="A63" s="36">
        <f t="shared" si="0"/>
        <v>53</v>
      </c>
      <c r="B63" s="127" t="s">
        <v>987</v>
      </c>
      <c r="C63" s="128" t="s">
        <v>982</v>
      </c>
      <c r="D63" s="129" t="s">
        <v>988</v>
      </c>
      <c r="E63" s="130" t="s">
        <v>1694</v>
      </c>
      <c r="F63" s="162" t="s">
        <v>1834</v>
      </c>
      <c r="G63" s="95">
        <v>0</v>
      </c>
      <c r="H63" s="132" t="s">
        <v>984</v>
      </c>
      <c r="I63" s="133" t="s">
        <v>1833</v>
      </c>
      <c r="J63" s="94">
        <v>0</v>
      </c>
      <c r="K63" s="94">
        <v>0</v>
      </c>
      <c r="L63" s="94">
        <v>0</v>
      </c>
      <c r="M63" s="94">
        <v>0</v>
      </c>
      <c r="N63" s="111">
        <f t="shared" si="10"/>
        <v>0</v>
      </c>
      <c r="O63" s="240">
        <f t="shared" si="2"/>
        <v>0</v>
      </c>
      <c r="P63" s="207">
        <v>3</v>
      </c>
      <c r="Q63" s="95">
        <v>0</v>
      </c>
      <c r="R63" s="241">
        <f t="shared" si="3"/>
        <v>0</v>
      </c>
      <c r="S63" s="95">
        <v>0</v>
      </c>
      <c r="T63" s="241">
        <f t="shared" si="4"/>
        <v>0</v>
      </c>
      <c r="U63" s="95">
        <v>0</v>
      </c>
      <c r="V63" s="241">
        <f t="shared" si="5"/>
        <v>0</v>
      </c>
      <c r="W63" s="95">
        <v>0</v>
      </c>
      <c r="X63" s="241">
        <f t="shared" si="6"/>
        <v>0</v>
      </c>
      <c r="Y63" s="207">
        <v>3</v>
      </c>
      <c r="Z63" s="226"/>
      <c r="AA63" s="92"/>
      <c r="AB63" s="134"/>
      <c r="AC63" s="135"/>
      <c r="AD63" s="200"/>
      <c r="AE63" s="215">
        <v>5</v>
      </c>
      <c r="AF63" s="215">
        <f t="shared" si="7"/>
        <v>15</v>
      </c>
      <c r="AG63" s="215">
        <v>5</v>
      </c>
      <c r="AH63" s="215">
        <f t="shared" si="8"/>
        <v>15</v>
      </c>
      <c r="AI63" s="215" t="s">
        <v>1607</v>
      </c>
      <c r="AK63" s="117">
        <v>0</v>
      </c>
      <c r="AL63" s="117">
        <v>0</v>
      </c>
      <c r="AM63" s="117">
        <v>0</v>
      </c>
      <c r="AN63" s="117">
        <v>0</v>
      </c>
      <c r="AO63" s="117">
        <v>0</v>
      </c>
      <c r="AP63" s="119">
        <v>0</v>
      </c>
      <c r="AQ63" s="119">
        <v>0</v>
      </c>
      <c r="AR63" s="119">
        <v>0</v>
      </c>
      <c r="AS63" s="119">
        <v>0</v>
      </c>
      <c r="AT63" s="119">
        <v>0</v>
      </c>
      <c r="AU63" s="122">
        <f t="shared" si="15"/>
        <v>0</v>
      </c>
      <c r="AW63" s="211">
        <v>0</v>
      </c>
      <c r="AX63" s="211">
        <v>0</v>
      </c>
      <c r="AY63" s="211">
        <v>0</v>
      </c>
      <c r="AZ63" s="211">
        <v>0</v>
      </c>
      <c r="BA63" s="211">
        <v>0</v>
      </c>
      <c r="BB63" s="212">
        <v>0</v>
      </c>
      <c r="BC63" s="212">
        <v>0</v>
      </c>
      <c r="BD63" s="212">
        <v>0</v>
      </c>
      <c r="BE63" s="212">
        <v>0</v>
      </c>
      <c r="BF63" s="212">
        <v>0</v>
      </c>
      <c r="BG63" s="213">
        <f t="shared" si="9"/>
        <v>0</v>
      </c>
    </row>
    <row r="64" spans="1:59" ht="46.5" x14ac:dyDescent="0.45">
      <c r="A64" s="36">
        <f t="shared" si="0"/>
        <v>54</v>
      </c>
      <c r="B64" s="127" t="s">
        <v>989</v>
      </c>
      <c r="C64" s="128" t="s">
        <v>982</v>
      </c>
      <c r="D64" s="129" t="s">
        <v>990</v>
      </c>
      <c r="E64" s="130" t="s">
        <v>1710</v>
      </c>
      <c r="F64" s="131" t="s">
        <v>1835</v>
      </c>
      <c r="G64" s="95">
        <v>0</v>
      </c>
      <c r="H64" s="132" t="s">
        <v>991</v>
      </c>
      <c r="I64" s="133" t="s">
        <v>1836</v>
      </c>
      <c r="J64" s="94">
        <v>0</v>
      </c>
      <c r="K64" s="94">
        <v>0</v>
      </c>
      <c r="L64" s="94">
        <v>0</v>
      </c>
      <c r="M64" s="94">
        <v>0</v>
      </c>
      <c r="N64" s="111">
        <f t="shared" si="10"/>
        <v>0</v>
      </c>
      <c r="O64" s="240">
        <f t="shared" si="2"/>
        <v>0</v>
      </c>
      <c r="P64" s="207">
        <v>3</v>
      </c>
      <c r="Q64" s="95">
        <v>0</v>
      </c>
      <c r="R64" s="241">
        <f t="shared" si="3"/>
        <v>0</v>
      </c>
      <c r="S64" s="95">
        <v>0</v>
      </c>
      <c r="T64" s="241">
        <f t="shared" si="4"/>
        <v>0</v>
      </c>
      <c r="U64" s="95">
        <v>0</v>
      </c>
      <c r="V64" s="241">
        <f t="shared" si="5"/>
        <v>0</v>
      </c>
      <c r="W64" s="95">
        <v>0</v>
      </c>
      <c r="X64" s="241">
        <f t="shared" si="6"/>
        <v>0</v>
      </c>
      <c r="Y64" s="207">
        <v>3</v>
      </c>
      <c r="Z64" s="226"/>
      <c r="AA64" s="92"/>
      <c r="AB64" s="134"/>
      <c r="AC64" s="135"/>
      <c r="AD64" s="200"/>
      <c r="AE64" s="215">
        <v>5</v>
      </c>
      <c r="AF64" s="215">
        <f t="shared" si="7"/>
        <v>15</v>
      </c>
      <c r="AG64" s="215">
        <v>5</v>
      </c>
      <c r="AH64" s="215">
        <f t="shared" si="8"/>
        <v>15</v>
      </c>
      <c r="AI64" s="215" t="s">
        <v>1607</v>
      </c>
      <c r="AK64" s="117">
        <v>0</v>
      </c>
      <c r="AL64" s="117">
        <v>0</v>
      </c>
      <c r="AM64" s="117">
        <v>0</v>
      </c>
      <c r="AN64" s="117">
        <v>0</v>
      </c>
      <c r="AO64" s="117">
        <v>0</v>
      </c>
      <c r="AP64" s="119">
        <v>0</v>
      </c>
      <c r="AQ64" s="119">
        <v>0</v>
      </c>
      <c r="AR64" s="119">
        <v>0</v>
      </c>
      <c r="AS64" s="119">
        <v>0</v>
      </c>
      <c r="AT64" s="119">
        <v>0</v>
      </c>
      <c r="AU64" s="122">
        <f t="shared" si="15"/>
        <v>0</v>
      </c>
      <c r="AW64" s="211">
        <v>0</v>
      </c>
      <c r="AX64" s="211">
        <v>0</v>
      </c>
      <c r="AY64" s="211">
        <v>0</v>
      </c>
      <c r="AZ64" s="211">
        <v>0</v>
      </c>
      <c r="BA64" s="211">
        <v>0</v>
      </c>
      <c r="BB64" s="212">
        <v>0</v>
      </c>
      <c r="BC64" s="212">
        <v>0</v>
      </c>
      <c r="BD64" s="212">
        <v>0</v>
      </c>
      <c r="BE64" s="212">
        <v>0</v>
      </c>
      <c r="BF64" s="212">
        <v>0</v>
      </c>
      <c r="BG64" s="213">
        <f t="shared" si="9"/>
        <v>0</v>
      </c>
    </row>
    <row r="65" spans="1:59" ht="34.9" x14ac:dyDescent="0.45">
      <c r="A65" s="36">
        <f t="shared" si="0"/>
        <v>55</v>
      </c>
      <c r="B65" s="127" t="s">
        <v>992</v>
      </c>
      <c r="C65" s="128" t="s">
        <v>993</v>
      </c>
      <c r="D65" s="129" t="s">
        <v>1992</v>
      </c>
      <c r="E65" s="130" t="s">
        <v>995</v>
      </c>
      <c r="F65" s="131" t="s">
        <v>1837</v>
      </c>
      <c r="G65" s="95">
        <v>0</v>
      </c>
      <c r="H65" s="132" t="s">
        <v>996</v>
      </c>
      <c r="I65" s="133" t="s">
        <v>1838</v>
      </c>
      <c r="J65" s="94">
        <v>0</v>
      </c>
      <c r="K65" s="94">
        <v>0</v>
      </c>
      <c r="L65" s="94">
        <v>0</v>
      </c>
      <c r="M65" s="94">
        <v>0</v>
      </c>
      <c r="N65" s="111">
        <f t="shared" si="10"/>
        <v>0</v>
      </c>
      <c r="O65" s="240">
        <f t="shared" si="2"/>
        <v>0</v>
      </c>
      <c r="P65" s="207">
        <v>3</v>
      </c>
      <c r="Q65" s="95">
        <v>0</v>
      </c>
      <c r="R65" s="241">
        <f t="shared" si="3"/>
        <v>0</v>
      </c>
      <c r="S65" s="95">
        <v>0</v>
      </c>
      <c r="T65" s="241">
        <f t="shared" si="4"/>
        <v>0</v>
      </c>
      <c r="U65" s="95">
        <v>0</v>
      </c>
      <c r="V65" s="241">
        <f t="shared" si="5"/>
        <v>0</v>
      </c>
      <c r="W65" s="95">
        <v>0</v>
      </c>
      <c r="X65" s="241">
        <f t="shared" si="6"/>
        <v>0</v>
      </c>
      <c r="Y65" s="207">
        <v>3</v>
      </c>
      <c r="Z65" s="226"/>
      <c r="AA65" s="92"/>
      <c r="AB65" s="134"/>
      <c r="AC65" s="135"/>
      <c r="AD65" s="200"/>
      <c r="AE65" s="215">
        <v>5</v>
      </c>
      <c r="AF65" s="215">
        <f t="shared" si="7"/>
        <v>15</v>
      </c>
      <c r="AG65" s="215">
        <v>5</v>
      </c>
      <c r="AH65" s="215">
        <f t="shared" si="8"/>
        <v>15</v>
      </c>
      <c r="AI65" s="215" t="s">
        <v>1607</v>
      </c>
      <c r="AK65" s="117">
        <v>0</v>
      </c>
      <c r="AL65" s="117">
        <v>0</v>
      </c>
      <c r="AM65" s="117">
        <v>0</v>
      </c>
      <c r="AN65" s="117">
        <v>0</v>
      </c>
      <c r="AO65" s="117">
        <v>0</v>
      </c>
      <c r="AP65" s="119">
        <v>0</v>
      </c>
      <c r="AQ65" s="119">
        <v>0</v>
      </c>
      <c r="AR65" s="119">
        <v>0</v>
      </c>
      <c r="AS65" s="119">
        <v>0</v>
      </c>
      <c r="AT65" s="119">
        <v>0</v>
      </c>
      <c r="AU65" s="122">
        <f t="shared" si="15"/>
        <v>0</v>
      </c>
      <c r="AW65" s="211">
        <v>0</v>
      </c>
      <c r="AX65" s="211">
        <v>0</v>
      </c>
      <c r="AY65" s="211">
        <v>0</v>
      </c>
      <c r="AZ65" s="211">
        <v>0</v>
      </c>
      <c r="BA65" s="211">
        <v>0</v>
      </c>
      <c r="BB65" s="212">
        <v>0</v>
      </c>
      <c r="BC65" s="212">
        <v>0</v>
      </c>
      <c r="BD65" s="212">
        <v>0</v>
      </c>
      <c r="BE65" s="212">
        <v>0</v>
      </c>
      <c r="BF65" s="212">
        <v>0</v>
      </c>
      <c r="BG65" s="213">
        <f t="shared" si="9"/>
        <v>0</v>
      </c>
    </row>
    <row r="66" spans="1:59" ht="58.15" x14ac:dyDescent="0.45">
      <c r="A66" s="36">
        <f t="shared" si="0"/>
        <v>56</v>
      </c>
      <c r="B66" s="127" t="s">
        <v>997</v>
      </c>
      <c r="C66" s="128" t="s">
        <v>993</v>
      </c>
      <c r="D66" s="129" t="s">
        <v>1991</v>
      </c>
      <c r="E66" s="130" t="s">
        <v>1990</v>
      </c>
      <c r="F66" s="131" t="s">
        <v>999</v>
      </c>
      <c r="G66" s="95">
        <v>0</v>
      </c>
      <c r="H66" s="132" t="s">
        <v>996</v>
      </c>
      <c r="I66" s="133" t="s">
        <v>1839</v>
      </c>
      <c r="J66" s="94">
        <v>0</v>
      </c>
      <c r="K66" s="94">
        <v>0</v>
      </c>
      <c r="L66" s="94">
        <v>0</v>
      </c>
      <c r="M66" s="94">
        <v>0</v>
      </c>
      <c r="N66" s="111">
        <f t="shared" si="10"/>
        <v>0</v>
      </c>
      <c r="O66" s="240">
        <f t="shared" si="2"/>
        <v>0</v>
      </c>
      <c r="P66" s="207">
        <v>3</v>
      </c>
      <c r="Q66" s="95">
        <v>0</v>
      </c>
      <c r="R66" s="241">
        <f t="shared" si="3"/>
        <v>0</v>
      </c>
      <c r="S66" s="95">
        <v>0</v>
      </c>
      <c r="T66" s="241">
        <f t="shared" si="4"/>
        <v>0</v>
      </c>
      <c r="U66" s="95">
        <v>0</v>
      </c>
      <c r="V66" s="241">
        <f t="shared" si="5"/>
        <v>0</v>
      </c>
      <c r="W66" s="95">
        <v>0</v>
      </c>
      <c r="X66" s="241">
        <f t="shared" si="6"/>
        <v>0</v>
      </c>
      <c r="Y66" s="207">
        <v>3</v>
      </c>
      <c r="Z66" s="226"/>
      <c r="AA66" s="92"/>
      <c r="AB66" s="134"/>
      <c r="AC66" s="135"/>
      <c r="AD66" s="200"/>
      <c r="AE66" s="215">
        <v>5</v>
      </c>
      <c r="AF66" s="215">
        <f t="shared" si="7"/>
        <v>15</v>
      </c>
      <c r="AG66" s="215">
        <v>5</v>
      </c>
      <c r="AH66" s="215">
        <f t="shared" si="8"/>
        <v>15</v>
      </c>
      <c r="AI66" s="215" t="s">
        <v>1607</v>
      </c>
      <c r="AK66" s="117">
        <v>0</v>
      </c>
      <c r="AL66" s="117">
        <v>0</v>
      </c>
      <c r="AM66" s="117">
        <v>0</v>
      </c>
      <c r="AN66" s="117">
        <v>0</v>
      </c>
      <c r="AO66" s="117">
        <v>0</v>
      </c>
      <c r="AP66" s="119">
        <v>0</v>
      </c>
      <c r="AQ66" s="119">
        <v>0</v>
      </c>
      <c r="AR66" s="119">
        <v>0</v>
      </c>
      <c r="AS66" s="119">
        <v>0</v>
      </c>
      <c r="AT66" s="119">
        <v>0</v>
      </c>
      <c r="AU66" s="122">
        <f t="shared" si="15"/>
        <v>0</v>
      </c>
      <c r="AW66" s="211">
        <v>0</v>
      </c>
      <c r="AX66" s="211">
        <v>0</v>
      </c>
      <c r="AY66" s="211">
        <v>0</v>
      </c>
      <c r="AZ66" s="211">
        <v>0</v>
      </c>
      <c r="BA66" s="211">
        <v>0</v>
      </c>
      <c r="BB66" s="212">
        <v>0</v>
      </c>
      <c r="BC66" s="212">
        <v>0</v>
      </c>
      <c r="BD66" s="212">
        <v>0</v>
      </c>
      <c r="BE66" s="212">
        <v>0</v>
      </c>
      <c r="BF66" s="212">
        <v>0</v>
      </c>
      <c r="BG66" s="213">
        <f t="shared" si="9"/>
        <v>0</v>
      </c>
    </row>
    <row r="67" spans="1:59" ht="81.400000000000006" x14ac:dyDescent="0.45">
      <c r="A67" s="36">
        <f t="shared" si="0"/>
        <v>57</v>
      </c>
      <c r="B67" s="127" t="s">
        <v>1000</v>
      </c>
      <c r="C67" s="128" t="s">
        <v>993</v>
      </c>
      <c r="D67" s="129" t="s">
        <v>1993</v>
      </c>
      <c r="E67" s="130" t="s">
        <v>1994</v>
      </c>
      <c r="F67" s="131" t="s">
        <v>1995</v>
      </c>
      <c r="G67" s="95">
        <v>0</v>
      </c>
      <c r="H67" s="132" t="s">
        <v>1002</v>
      </c>
      <c r="I67" s="133" t="s">
        <v>1840</v>
      </c>
      <c r="J67" s="94">
        <v>0</v>
      </c>
      <c r="K67" s="94">
        <v>0</v>
      </c>
      <c r="L67" s="94">
        <v>0</v>
      </c>
      <c r="M67" s="94">
        <v>0</v>
      </c>
      <c r="N67" s="111">
        <f t="shared" si="10"/>
        <v>0</v>
      </c>
      <c r="O67" s="240">
        <f t="shared" si="2"/>
        <v>0</v>
      </c>
      <c r="P67" s="207">
        <v>3</v>
      </c>
      <c r="Q67" s="95">
        <v>0</v>
      </c>
      <c r="R67" s="241">
        <f t="shared" si="3"/>
        <v>0</v>
      </c>
      <c r="S67" s="95">
        <v>0</v>
      </c>
      <c r="T67" s="241">
        <f t="shared" si="4"/>
        <v>0</v>
      </c>
      <c r="U67" s="95">
        <v>0</v>
      </c>
      <c r="V67" s="241">
        <f t="shared" si="5"/>
        <v>0</v>
      </c>
      <c r="W67" s="95">
        <v>0</v>
      </c>
      <c r="X67" s="241">
        <f t="shared" si="6"/>
        <v>0</v>
      </c>
      <c r="Y67" s="207">
        <v>3</v>
      </c>
      <c r="Z67" s="226"/>
      <c r="AA67" s="92"/>
      <c r="AB67" s="134"/>
      <c r="AC67" s="135"/>
      <c r="AD67" s="200"/>
      <c r="AE67" s="215">
        <v>5</v>
      </c>
      <c r="AF67" s="215">
        <f t="shared" si="7"/>
        <v>15</v>
      </c>
      <c r="AG67" s="215">
        <v>5</v>
      </c>
      <c r="AH67" s="215">
        <f t="shared" si="8"/>
        <v>15</v>
      </c>
      <c r="AI67" s="215" t="s">
        <v>1607</v>
      </c>
      <c r="AK67" s="117">
        <v>0</v>
      </c>
      <c r="AL67" s="117">
        <v>0</v>
      </c>
      <c r="AM67" s="117">
        <v>0</v>
      </c>
      <c r="AN67" s="117">
        <v>0</v>
      </c>
      <c r="AO67" s="117">
        <v>0</v>
      </c>
      <c r="AP67" s="119">
        <v>0</v>
      </c>
      <c r="AQ67" s="119">
        <v>0</v>
      </c>
      <c r="AR67" s="119">
        <v>0</v>
      </c>
      <c r="AS67" s="119">
        <v>0</v>
      </c>
      <c r="AT67" s="119">
        <v>0</v>
      </c>
      <c r="AU67" s="122">
        <f t="shared" si="15"/>
        <v>0</v>
      </c>
      <c r="AW67" s="211">
        <v>0</v>
      </c>
      <c r="AX67" s="211">
        <v>0</v>
      </c>
      <c r="AY67" s="211">
        <v>0</v>
      </c>
      <c r="AZ67" s="211">
        <v>0</v>
      </c>
      <c r="BA67" s="211">
        <v>0</v>
      </c>
      <c r="BB67" s="212">
        <v>0</v>
      </c>
      <c r="BC67" s="212">
        <v>0</v>
      </c>
      <c r="BD67" s="212">
        <v>0</v>
      </c>
      <c r="BE67" s="212">
        <v>0</v>
      </c>
      <c r="BF67" s="212">
        <v>0</v>
      </c>
      <c r="BG67" s="213">
        <f t="shared" si="9"/>
        <v>0</v>
      </c>
    </row>
    <row r="68" spans="1:59" ht="46.5" x14ac:dyDescent="0.45">
      <c r="A68" s="36">
        <f t="shared" si="0"/>
        <v>58</v>
      </c>
      <c r="B68" s="127" t="s">
        <v>1003</v>
      </c>
      <c r="C68" s="128" t="s">
        <v>1004</v>
      </c>
      <c r="D68" s="129" t="s">
        <v>1005</v>
      </c>
      <c r="E68" s="130" t="s">
        <v>1711</v>
      </c>
      <c r="F68" s="131" t="s">
        <v>2014</v>
      </c>
      <c r="G68" s="95">
        <v>0</v>
      </c>
      <c r="H68" s="132" t="s">
        <v>1297</v>
      </c>
      <c r="I68" s="133" t="s">
        <v>1841</v>
      </c>
      <c r="J68" s="94">
        <v>0</v>
      </c>
      <c r="K68" s="94">
        <v>0</v>
      </c>
      <c r="L68" s="94">
        <v>0</v>
      </c>
      <c r="M68" s="94">
        <v>0</v>
      </c>
      <c r="N68" s="111">
        <f t="shared" si="10"/>
        <v>0</v>
      </c>
      <c r="O68" s="240">
        <f t="shared" si="2"/>
        <v>0</v>
      </c>
      <c r="P68" s="207">
        <v>3</v>
      </c>
      <c r="Q68" s="95">
        <v>0</v>
      </c>
      <c r="R68" s="241">
        <f t="shared" si="3"/>
        <v>0</v>
      </c>
      <c r="S68" s="95">
        <v>0</v>
      </c>
      <c r="T68" s="241">
        <f t="shared" si="4"/>
        <v>0</v>
      </c>
      <c r="U68" s="95">
        <v>0</v>
      </c>
      <c r="V68" s="241">
        <f t="shared" si="5"/>
        <v>0</v>
      </c>
      <c r="W68" s="95">
        <v>0</v>
      </c>
      <c r="X68" s="241">
        <f t="shared" si="6"/>
        <v>0</v>
      </c>
      <c r="Y68" s="207">
        <v>3</v>
      </c>
      <c r="Z68" s="226"/>
      <c r="AA68" s="92"/>
      <c r="AB68" s="134"/>
      <c r="AC68" s="135"/>
      <c r="AD68" s="200"/>
      <c r="AE68" s="215">
        <v>5</v>
      </c>
      <c r="AF68" s="215">
        <f t="shared" si="7"/>
        <v>15</v>
      </c>
      <c r="AG68" s="215">
        <v>5</v>
      </c>
      <c r="AH68" s="215">
        <f t="shared" si="8"/>
        <v>15</v>
      </c>
      <c r="AI68" s="215" t="s">
        <v>1607</v>
      </c>
      <c r="AK68" s="117">
        <v>0</v>
      </c>
      <c r="AL68" s="117">
        <v>0</v>
      </c>
      <c r="AM68" s="117">
        <v>0</v>
      </c>
      <c r="AN68" s="117">
        <v>0</v>
      </c>
      <c r="AO68" s="117">
        <v>0</v>
      </c>
      <c r="AP68" s="119">
        <v>0</v>
      </c>
      <c r="AQ68" s="119">
        <v>0</v>
      </c>
      <c r="AR68" s="119">
        <v>0</v>
      </c>
      <c r="AS68" s="119">
        <v>0</v>
      </c>
      <c r="AT68" s="119">
        <v>0</v>
      </c>
      <c r="AU68" s="122">
        <f t="shared" si="15"/>
        <v>0</v>
      </c>
      <c r="AW68" s="211">
        <v>0</v>
      </c>
      <c r="AX68" s="211">
        <v>0</v>
      </c>
      <c r="AY68" s="211">
        <v>0</v>
      </c>
      <c r="AZ68" s="211">
        <v>0</v>
      </c>
      <c r="BA68" s="211">
        <v>0</v>
      </c>
      <c r="BB68" s="212">
        <v>0</v>
      </c>
      <c r="BC68" s="212">
        <v>0</v>
      </c>
      <c r="BD68" s="212">
        <v>0</v>
      </c>
      <c r="BE68" s="212">
        <v>0</v>
      </c>
      <c r="BF68" s="212">
        <v>0</v>
      </c>
      <c r="BG68" s="213">
        <f t="shared" si="9"/>
        <v>0</v>
      </c>
    </row>
    <row r="69" spans="1:59" ht="46.5" x14ac:dyDescent="0.45">
      <c r="A69" s="36">
        <f t="shared" si="0"/>
        <v>59</v>
      </c>
      <c r="B69" s="127" t="s">
        <v>1006</v>
      </c>
      <c r="C69" s="128" t="s">
        <v>1004</v>
      </c>
      <c r="D69" s="129" t="s">
        <v>1007</v>
      </c>
      <c r="E69" s="130" t="s">
        <v>1008</v>
      </c>
      <c r="F69" s="131" t="s">
        <v>2014</v>
      </c>
      <c r="G69" s="95">
        <v>0</v>
      </c>
      <c r="H69" s="132" t="s">
        <v>1297</v>
      </c>
      <c r="I69" s="133" t="s">
        <v>1841</v>
      </c>
      <c r="J69" s="94">
        <v>0</v>
      </c>
      <c r="K69" s="94">
        <v>0</v>
      </c>
      <c r="L69" s="94">
        <v>0</v>
      </c>
      <c r="M69" s="94">
        <v>0</v>
      </c>
      <c r="N69" s="111">
        <f t="shared" si="10"/>
        <v>0</v>
      </c>
      <c r="O69" s="240">
        <f t="shared" si="2"/>
        <v>0</v>
      </c>
      <c r="P69" s="207">
        <v>3</v>
      </c>
      <c r="Q69" s="95">
        <v>0</v>
      </c>
      <c r="R69" s="241">
        <f t="shared" si="3"/>
        <v>0</v>
      </c>
      <c r="S69" s="95">
        <v>0</v>
      </c>
      <c r="T69" s="241">
        <f t="shared" si="4"/>
        <v>0</v>
      </c>
      <c r="U69" s="95">
        <v>0</v>
      </c>
      <c r="V69" s="241">
        <f t="shared" si="5"/>
        <v>0</v>
      </c>
      <c r="W69" s="95">
        <v>0</v>
      </c>
      <c r="X69" s="241">
        <f t="shared" si="6"/>
        <v>0</v>
      </c>
      <c r="Y69" s="207">
        <v>3</v>
      </c>
      <c r="Z69" s="226"/>
      <c r="AA69" s="92"/>
      <c r="AB69" s="134"/>
      <c r="AC69" s="135"/>
      <c r="AD69" s="200"/>
      <c r="AE69" s="215">
        <v>5</v>
      </c>
      <c r="AF69" s="215">
        <f t="shared" si="7"/>
        <v>15</v>
      </c>
      <c r="AG69" s="215">
        <v>5</v>
      </c>
      <c r="AH69" s="215">
        <f t="shared" si="8"/>
        <v>15</v>
      </c>
      <c r="AI69" s="215" t="s">
        <v>1607</v>
      </c>
      <c r="AK69" s="117">
        <v>0</v>
      </c>
      <c r="AL69" s="117">
        <v>0</v>
      </c>
      <c r="AM69" s="117">
        <v>0</v>
      </c>
      <c r="AN69" s="117">
        <v>0</v>
      </c>
      <c r="AO69" s="117">
        <v>0</v>
      </c>
      <c r="AP69" s="119">
        <v>0</v>
      </c>
      <c r="AQ69" s="119">
        <v>0</v>
      </c>
      <c r="AR69" s="119">
        <v>0</v>
      </c>
      <c r="AS69" s="119">
        <v>0</v>
      </c>
      <c r="AT69" s="119">
        <v>0</v>
      </c>
      <c r="AU69" s="122">
        <f t="shared" si="15"/>
        <v>0</v>
      </c>
      <c r="AW69" s="211">
        <v>0</v>
      </c>
      <c r="AX69" s="211">
        <v>0</v>
      </c>
      <c r="AY69" s="211">
        <v>0</v>
      </c>
      <c r="AZ69" s="211">
        <v>0</v>
      </c>
      <c r="BA69" s="211">
        <v>0</v>
      </c>
      <c r="BB69" s="212">
        <v>0</v>
      </c>
      <c r="BC69" s="212">
        <v>0</v>
      </c>
      <c r="BD69" s="212">
        <v>0</v>
      </c>
      <c r="BE69" s="212">
        <v>0</v>
      </c>
      <c r="BF69" s="212">
        <v>0</v>
      </c>
      <c r="BG69" s="213">
        <f t="shared" si="9"/>
        <v>0</v>
      </c>
    </row>
    <row r="70" spans="1:59" ht="104.65" x14ac:dyDescent="0.45">
      <c r="A70" s="36">
        <f t="shared" si="0"/>
        <v>60</v>
      </c>
      <c r="B70" s="127" t="s">
        <v>1293</v>
      </c>
      <c r="C70" s="128" t="s">
        <v>1294</v>
      </c>
      <c r="D70" s="129" t="s">
        <v>1295</v>
      </c>
      <c r="E70" s="130" t="s">
        <v>1296</v>
      </c>
      <c r="F70" s="131" t="s">
        <v>2013</v>
      </c>
      <c r="G70" s="95">
        <v>0</v>
      </c>
      <c r="H70" s="132" t="s">
        <v>1298</v>
      </c>
      <c r="I70" s="133" t="s">
        <v>1842</v>
      </c>
      <c r="J70" s="94">
        <v>0</v>
      </c>
      <c r="K70" s="94">
        <v>0</v>
      </c>
      <c r="L70" s="94">
        <v>0</v>
      </c>
      <c r="M70" s="94">
        <v>0</v>
      </c>
      <c r="N70" s="111">
        <f t="shared" si="10"/>
        <v>0</v>
      </c>
      <c r="O70" s="240">
        <f t="shared" si="2"/>
        <v>0</v>
      </c>
      <c r="P70" s="207">
        <v>3</v>
      </c>
      <c r="Q70" s="95">
        <v>0</v>
      </c>
      <c r="R70" s="241">
        <f t="shared" si="3"/>
        <v>0</v>
      </c>
      <c r="S70" s="95">
        <v>0</v>
      </c>
      <c r="T70" s="241">
        <f t="shared" si="4"/>
        <v>0</v>
      </c>
      <c r="U70" s="95">
        <v>0</v>
      </c>
      <c r="V70" s="241">
        <f t="shared" si="5"/>
        <v>0</v>
      </c>
      <c r="W70" s="95">
        <v>0</v>
      </c>
      <c r="X70" s="241">
        <f t="shared" si="6"/>
        <v>0</v>
      </c>
      <c r="Y70" s="207">
        <v>3</v>
      </c>
      <c r="Z70" s="226"/>
      <c r="AA70" s="92"/>
      <c r="AB70" s="134"/>
      <c r="AC70" s="135"/>
      <c r="AD70" s="200"/>
      <c r="AE70" s="215">
        <v>5</v>
      </c>
      <c r="AF70" s="215">
        <f t="shared" si="7"/>
        <v>15</v>
      </c>
      <c r="AG70" s="215">
        <v>5</v>
      </c>
      <c r="AH70" s="215">
        <f t="shared" si="8"/>
        <v>15</v>
      </c>
      <c r="AI70" s="215" t="s">
        <v>1607</v>
      </c>
      <c r="AK70" s="117">
        <v>0</v>
      </c>
      <c r="AL70" s="117">
        <v>0</v>
      </c>
      <c r="AM70" s="117">
        <v>0</v>
      </c>
      <c r="AN70" s="117">
        <v>0</v>
      </c>
      <c r="AO70" s="117">
        <v>0</v>
      </c>
      <c r="AP70" s="119">
        <v>0</v>
      </c>
      <c r="AQ70" s="119">
        <v>0</v>
      </c>
      <c r="AR70" s="119">
        <v>0</v>
      </c>
      <c r="AS70" s="119">
        <v>0</v>
      </c>
      <c r="AT70" s="119">
        <v>0</v>
      </c>
      <c r="AU70" s="122">
        <f t="shared" si="15"/>
        <v>0</v>
      </c>
      <c r="AW70" s="211">
        <v>0</v>
      </c>
      <c r="AX70" s="211">
        <v>0</v>
      </c>
      <c r="AY70" s="211">
        <v>0</v>
      </c>
      <c r="AZ70" s="211">
        <v>0</v>
      </c>
      <c r="BA70" s="211">
        <v>0</v>
      </c>
      <c r="BB70" s="212">
        <v>0</v>
      </c>
      <c r="BC70" s="212">
        <v>0</v>
      </c>
      <c r="BD70" s="212">
        <v>0</v>
      </c>
      <c r="BE70" s="212">
        <v>0</v>
      </c>
      <c r="BF70" s="212">
        <v>0</v>
      </c>
      <c r="BG70" s="213">
        <f t="shared" si="9"/>
        <v>0</v>
      </c>
    </row>
    <row r="71" spans="1:59" ht="69.75" x14ac:dyDescent="0.45">
      <c r="A71" s="36">
        <f t="shared" si="0"/>
        <v>61</v>
      </c>
      <c r="B71" s="127" t="s">
        <v>1544</v>
      </c>
      <c r="C71" s="128" t="s">
        <v>1545</v>
      </c>
      <c r="D71" s="129" t="s">
        <v>1546</v>
      </c>
      <c r="E71" s="130" t="s">
        <v>1549</v>
      </c>
      <c r="F71" s="131" t="s">
        <v>1844</v>
      </c>
      <c r="G71" s="95">
        <v>0</v>
      </c>
      <c r="H71" s="132" t="s">
        <v>1843</v>
      </c>
      <c r="I71" s="133" t="s">
        <v>1847</v>
      </c>
      <c r="J71" s="94">
        <v>0</v>
      </c>
      <c r="K71" s="94">
        <v>0</v>
      </c>
      <c r="L71" s="94">
        <v>0</v>
      </c>
      <c r="M71" s="94">
        <v>0</v>
      </c>
      <c r="N71" s="111">
        <f t="shared" si="10"/>
        <v>0</v>
      </c>
      <c r="O71" s="240">
        <f t="shared" si="2"/>
        <v>0</v>
      </c>
      <c r="P71" s="207">
        <v>3</v>
      </c>
      <c r="Q71" s="95">
        <v>0</v>
      </c>
      <c r="R71" s="241">
        <f t="shared" si="3"/>
        <v>0</v>
      </c>
      <c r="S71" s="95">
        <v>0</v>
      </c>
      <c r="T71" s="241">
        <f t="shared" si="4"/>
        <v>0</v>
      </c>
      <c r="U71" s="95">
        <v>0</v>
      </c>
      <c r="V71" s="241">
        <f t="shared" si="5"/>
        <v>0</v>
      </c>
      <c r="W71" s="95">
        <v>0</v>
      </c>
      <c r="X71" s="241">
        <f t="shared" si="6"/>
        <v>0</v>
      </c>
      <c r="Y71" s="207">
        <v>3</v>
      </c>
      <c r="Z71" s="226"/>
      <c r="AA71" s="92"/>
      <c r="AB71" s="134"/>
      <c r="AC71" s="135"/>
      <c r="AD71" s="200"/>
      <c r="AE71" s="215">
        <v>5</v>
      </c>
      <c r="AF71" s="215">
        <f t="shared" si="7"/>
        <v>15</v>
      </c>
      <c r="AG71" s="215">
        <v>5</v>
      </c>
      <c r="AH71" s="215">
        <f t="shared" si="8"/>
        <v>15</v>
      </c>
      <c r="AI71" s="215" t="s">
        <v>1607</v>
      </c>
      <c r="AK71" s="117">
        <v>0</v>
      </c>
      <c r="AL71" s="117">
        <v>0</v>
      </c>
      <c r="AM71" s="117">
        <v>0</v>
      </c>
      <c r="AN71" s="117">
        <v>0</v>
      </c>
      <c r="AO71" s="117">
        <v>0</v>
      </c>
      <c r="AP71" s="119">
        <v>0</v>
      </c>
      <c r="AQ71" s="119">
        <v>0</v>
      </c>
      <c r="AR71" s="119">
        <v>0</v>
      </c>
      <c r="AS71" s="119">
        <v>0</v>
      </c>
      <c r="AT71" s="119">
        <v>0</v>
      </c>
      <c r="AU71" s="122">
        <f t="shared" si="15"/>
        <v>0</v>
      </c>
      <c r="AW71" s="211">
        <v>0</v>
      </c>
      <c r="AX71" s="211">
        <v>0</v>
      </c>
      <c r="AY71" s="211">
        <v>0</v>
      </c>
      <c r="AZ71" s="211">
        <v>0</v>
      </c>
      <c r="BA71" s="211">
        <v>0</v>
      </c>
      <c r="BB71" s="212">
        <v>0</v>
      </c>
      <c r="BC71" s="212">
        <v>0</v>
      </c>
      <c r="BD71" s="212">
        <v>0</v>
      </c>
      <c r="BE71" s="212">
        <v>0</v>
      </c>
      <c r="BF71" s="212">
        <v>0</v>
      </c>
      <c r="BG71" s="213">
        <f t="shared" si="9"/>
        <v>0</v>
      </c>
    </row>
    <row r="72" spans="1:59" ht="69.75" x14ac:dyDescent="0.45">
      <c r="A72" s="36">
        <f t="shared" si="0"/>
        <v>62</v>
      </c>
      <c r="B72" s="127" t="s">
        <v>1547</v>
      </c>
      <c r="C72" s="128" t="s">
        <v>1545</v>
      </c>
      <c r="D72" s="129" t="s">
        <v>1548</v>
      </c>
      <c r="E72" s="130" t="s">
        <v>1550</v>
      </c>
      <c r="F72" s="131" t="s">
        <v>1845</v>
      </c>
      <c r="G72" s="95">
        <v>0</v>
      </c>
      <c r="H72" s="132" t="s">
        <v>1846</v>
      </c>
      <c r="I72" s="133" t="s">
        <v>1848</v>
      </c>
      <c r="J72" s="94">
        <v>0</v>
      </c>
      <c r="K72" s="94">
        <v>0</v>
      </c>
      <c r="L72" s="94">
        <v>0</v>
      </c>
      <c r="M72" s="94">
        <v>0</v>
      </c>
      <c r="N72" s="111">
        <f t="shared" si="10"/>
        <v>0</v>
      </c>
      <c r="O72" s="240">
        <f t="shared" si="2"/>
        <v>0</v>
      </c>
      <c r="P72" s="207">
        <v>3</v>
      </c>
      <c r="Q72" s="95">
        <v>0</v>
      </c>
      <c r="R72" s="241">
        <f t="shared" si="3"/>
        <v>0</v>
      </c>
      <c r="S72" s="95">
        <v>0</v>
      </c>
      <c r="T72" s="241">
        <f t="shared" si="4"/>
        <v>0</v>
      </c>
      <c r="U72" s="95">
        <v>0</v>
      </c>
      <c r="V72" s="241">
        <f t="shared" si="5"/>
        <v>0</v>
      </c>
      <c r="W72" s="95">
        <v>0</v>
      </c>
      <c r="X72" s="241">
        <f t="shared" si="6"/>
        <v>0</v>
      </c>
      <c r="Y72" s="207">
        <v>3</v>
      </c>
      <c r="Z72" s="226"/>
      <c r="AA72" s="92"/>
      <c r="AB72" s="134"/>
      <c r="AC72" s="135"/>
      <c r="AD72" s="200"/>
      <c r="AE72" s="215">
        <v>5</v>
      </c>
      <c r="AF72" s="215">
        <f t="shared" si="7"/>
        <v>15</v>
      </c>
      <c r="AG72" s="215">
        <v>5</v>
      </c>
      <c r="AH72" s="215">
        <f t="shared" si="8"/>
        <v>15</v>
      </c>
      <c r="AI72" s="215" t="s">
        <v>1607</v>
      </c>
      <c r="AK72" s="117">
        <v>0</v>
      </c>
      <c r="AL72" s="117">
        <v>0</v>
      </c>
      <c r="AM72" s="117">
        <v>0</v>
      </c>
      <c r="AN72" s="117">
        <v>0</v>
      </c>
      <c r="AO72" s="117">
        <v>0</v>
      </c>
      <c r="AP72" s="119">
        <v>0</v>
      </c>
      <c r="AQ72" s="119">
        <v>0</v>
      </c>
      <c r="AR72" s="119">
        <v>0</v>
      </c>
      <c r="AS72" s="119">
        <v>0</v>
      </c>
      <c r="AT72" s="119">
        <v>0</v>
      </c>
      <c r="AU72" s="122">
        <f t="shared" si="15"/>
        <v>0</v>
      </c>
      <c r="AW72" s="211">
        <v>0</v>
      </c>
      <c r="AX72" s="211">
        <v>0</v>
      </c>
      <c r="AY72" s="211">
        <v>0</v>
      </c>
      <c r="AZ72" s="211">
        <v>0</v>
      </c>
      <c r="BA72" s="211">
        <v>0</v>
      </c>
      <c r="BB72" s="212">
        <v>0</v>
      </c>
      <c r="BC72" s="212">
        <v>0</v>
      </c>
      <c r="BD72" s="212">
        <v>0</v>
      </c>
      <c r="BE72" s="212">
        <v>0</v>
      </c>
      <c r="BF72" s="212">
        <v>0</v>
      </c>
      <c r="BG72" s="213">
        <f t="shared" si="9"/>
        <v>0</v>
      </c>
    </row>
    <row r="73" spans="1:59" x14ac:dyDescent="0.45">
      <c r="A73" s="36">
        <f t="shared" si="0"/>
        <v>63</v>
      </c>
      <c r="B73" s="127" t="s">
        <v>1009</v>
      </c>
      <c r="C73" s="128" t="s">
        <v>1010</v>
      </c>
      <c r="D73" s="129"/>
      <c r="E73" s="130"/>
      <c r="F73" s="131"/>
      <c r="G73" s="95">
        <v>0</v>
      </c>
      <c r="H73" s="132"/>
      <c r="I73" s="133"/>
      <c r="J73" s="94">
        <v>0</v>
      </c>
      <c r="K73" s="94">
        <v>0</v>
      </c>
      <c r="L73" s="94">
        <v>0</v>
      </c>
      <c r="M73" s="94">
        <v>0</v>
      </c>
      <c r="N73" s="111">
        <f t="shared" si="10"/>
        <v>0</v>
      </c>
      <c r="O73" s="240">
        <f t="shared" si="2"/>
        <v>0</v>
      </c>
      <c r="P73" s="207">
        <v>3</v>
      </c>
      <c r="Q73" s="95">
        <v>0</v>
      </c>
      <c r="R73" s="241">
        <f t="shared" si="3"/>
        <v>0</v>
      </c>
      <c r="S73" s="95">
        <v>0</v>
      </c>
      <c r="T73" s="241">
        <f t="shared" si="4"/>
        <v>0</v>
      </c>
      <c r="U73" s="95">
        <v>0</v>
      </c>
      <c r="V73" s="241">
        <f t="shared" si="5"/>
        <v>0</v>
      </c>
      <c r="W73" s="95">
        <v>0</v>
      </c>
      <c r="X73" s="241">
        <f t="shared" si="6"/>
        <v>0</v>
      </c>
      <c r="Y73" s="207">
        <v>3</v>
      </c>
      <c r="Z73" s="226"/>
      <c r="AA73" s="92"/>
      <c r="AB73" s="134"/>
      <c r="AC73" s="135"/>
      <c r="AD73" s="200"/>
      <c r="AE73" s="215">
        <v>5</v>
      </c>
      <c r="AF73" s="215">
        <f t="shared" si="7"/>
        <v>15</v>
      </c>
      <c r="AG73" s="215">
        <v>5</v>
      </c>
      <c r="AH73" s="215">
        <f t="shared" si="8"/>
        <v>15</v>
      </c>
      <c r="AI73" s="215" t="s">
        <v>1612</v>
      </c>
      <c r="AK73" s="117">
        <v>0</v>
      </c>
      <c r="AL73" s="117">
        <v>0</v>
      </c>
      <c r="AM73" s="117">
        <v>0</v>
      </c>
      <c r="AN73" s="117">
        <v>0</v>
      </c>
      <c r="AO73" s="117">
        <v>0</v>
      </c>
      <c r="AP73" s="119">
        <v>0</v>
      </c>
      <c r="AQ73" s="119">
        <v>0</v>
      </c>
      <c r="AR73" s="119">
        <v>0</v>
      </c>
      <c r="AS73" s="119">
        <v>0</v>
      </c>
      <c r="AT73" s="119">
        <v>0</v>
      </c>
      <c r="AU73" s="122">
        <f>IF($AU$7=5,SUM(AP73:AT73),IF($AU$7=4,SUM(AP73:AS73),IF($AU$7=3,SUM(AP73:AR73),IF($AU$7=2,SUM(AP73:AQ73),AP73))))/$AU$7</f>
        <v>0</v>
      </c>
      <c r="AW73" s="211">
        <v>0</v>
      </c>
      <c r="AX73" s="211">
        <v>0</v>
      </c>
      <c r="AY73" s="211">
        <v>0</v>
      </c>
      <c r="AZ73" s="211">
        <v>0</v>
      </c>
      <c r="BA73" s="211">
        <v>0</v>
      </c>
      <c r="BB73" s="212">
        <v>0</v>
      </c>
      <c r="BC73" s="212">
        <v>0</v>
      </c>
      <c r="BD73" s="212">
        <v>0</v>
      </c>
      <c r="BE73" s="212">
        <v>0</v>
      </c>
      <c r="BF73" s="212">
        <v>0</v>
      </c>
      <c r="BG73" s="213">
        <f t="shared" si="9"/>
        <v>0</v>
      </c>
    </row>
    <row r="74" spans="1:59" x14ac:dyDescent="0.45">
      <c r="A74" s="36">
        <f t="shared" si="0"/>
        <v>64</v>
      </c>
      <c r="B74" s="127" t="s">
        <v>1011</v>
      </c>
      <c r="C74" s="128" t="s">
        <v>1010</v>
      </c>
      <c r="D74" s="129"/>
      <c r="E74" s="130"/>
      <c r="F74" s="131"/>
      <c r="G74" s="95">
        <v>0</v>
      </c>
      <c r="H74" s="132"/>
      <c r="I74" s="133"/>
      <c r="J74" s="94">
        <v>0</v>
      </c>
      <c r="K74" s="94">
        <v>0</v>
      </c>
      <c r="L74" s="94">
        <v>0</v>
      </c>
      <c r="M74" s="94">
        <v>0</v>
      </c>
      <c r="N74" s="111">
        <f t="shared" si="10"/>
        <v>0</v>
      </c>
      <c r="O74" s="240">
        <f t="shared" si="2"/>
        <v>0</v>
      </c>
      <c r="P74" s="207">
        <v>3</v>
      </c>
      <c r="Q74" s="95">
        <v>0</v>
      </c>
      <c r="R74" s="241">
        <f t="shared" si="3"/>
        <v>0</v>
      </c>
      <c r="S74" s="95">
        <v>0</v>
      </c>
      <c r="T74" s="241">
        <f t="shared" si="4"/>
        <v>0</v>
      </c>
      <c r="U74" s="95">
        <v>0</v>
      </c>
      <c r="V74" s="241">
        <f t="shared" si="5"/>
        <v>0</v>
      </c>
      <c r="W74" s="95">
        <v>0</v>
      </c>
      <c r="X74" s="241">
        <f t="shared" si="6"/>
        <v>0</v>
      </c>
      <c r="Y74" s="207">
        <v>3</v>
      </c>
      <c r="Z74" s="226"/>
      <c r="AA74" s="92"/>
      <c r="AB74" s="134"/>
      <c r="AC74" s="135"/>
      <c r="AD74" s="200"/>
      <c r="AE74" s="215">
        <v>5</v>
      </c>
      <c r="AF74" s="215">
        <f t="shared" si="7"/>
        <v>15</v>
      </c>
      <c r="AG74" s="215">
        <v>5</v>
      </c>
      <c r="AH74" s="215">
        <f t="shared" si="8"/>
        <v>15</v>
      </c>
      <c r="AI74" s="215" t="s">
        <v>1612</v>
      </c>
      <c r="AK74" s="117">
        <v>0</v>
      </c>
      <c r="AL74" s="117">
        <v>0</v>
      </c>
      <c r="AM74" s="117">
        <v>0</v>
      </c>
      <c r="AN74" s="117">
        <v>0</v>
      </c>
      <c r="AO74" s="117">
        <v>0</v>
      </c>
      <c r="AP74" s="119">
        <v>0</v>
      </c>
      <c r="AQ74" s="119">
        <v>0</v>
      </c>
      <c r="AR74" s="119">
        <v>0</v>
      </c>
      <c r="AS74" s="119">
        <v>0</v>
      </c>
      <c r="AT74" s="119">
        <v>0</v>
      </c>
      <c r="AU74" s="122">
        <f>IF($AU$7=5,SUM(AP74:AT74),IF($AU$7=4,SUM(AP74:AS74),IF($AU$7=3,SUM(AP74:AR74),IF($AU$7=2,SUM(AP74:AQ74),AP74))))/$AU$7</f>
        <v>0</v>
      </c>
      <c r="AW74" s="211">
        <v>0</v>
      </c>
      <c r="AX74" s="211">
        <v>0</v>
      </c>
      <c r="AY74" s="211">
        <v>0</v>
      </c>
      <c r="AZ74" s="211">
        <v>0</v>
      </c>
      <c r="BA74" s="211">
        <v>0</v>
      </c>
      <c r="BB74" s="212">
        <v>0</v>
      </c>
      <c r="BC74" s="212">
        <v>0</v>
      </c>
      <c r="BD74" s="212">
        <v>0</v>
      </c>
      <c r="BE74" s="212">
        <v>0</v>
      </c>
      <c r="BF74" s="212">
        <v>0</v>
      </c>
      <c r="BG74" s="213">
        <f t="shared" si="9"/>
        <v>0</v>
      </c>
    </row>
    <row r="75" spans="1:59" x14ac:dyDescent="0.45">
      <c r="A75" s="36">
        <f t="shared" ref="A75:A76" si="16">ROW(A75)-ROW($A$10)</f>
        <v>65</v>
      </c>
      <c r="B75" s="127" t="s">
        <v>1012</v>
      </c>
      <c r="C75" s="128" t="s">
        <v>1010</v>
      </c>
      <c r="D75" s="129"/>
      <c r="E75" s="130"/>
      <c r="F75" s="131"/>
      <c r="G75" s="95">
        <v>0</v>
      </c>
      <c r="H75" s="132"/>
      <c r="I75" s="133"/>
      <c r="J75" s="94">
        <v>0</v>
      </c>
      <c r="K75" s="94">
        <v>0</v>
      </c>
      <c r="L75" s="94">
        <v>0</v>
      </c>
      <c r="M75" s="94">
        <v>0</v>
      </c>
      <c r="N75" s="111">
        <f t="shared" si="10"/>
        <v>0</v>
      </c>
      <c r="O75" s="240">
        <f t="shared" si="2"/>
        <v>0</v>
      </c>
      <c r="P75" s="207">
        <v>3</v>
      </c>
      <c r="Q75" s="95">
        <v>0</v>
      </c>
      <c r="R75" s="241">
        <f t="shared" si="3"/>
        <v>0</v>
      </c>
      <c r="S75" s="95">
        <v>0</v>
      </c>
      <c r="T75" s="241">
        <f t="shared" si="4"/>
        <v>0</v>
      </c>
      <c r="U75" s="95">
        <v>0</v>
      </c>
      <c r="V75" s="241">
        <f t="shared" si="5"/>
        <v>0</v>
      </c>
      <c r="W75" s="95">
        <v>0</v>
      </c>
      <c r="X75" s="241">
        <f t="shared" si="6"/>
        <v>0</v>
      </c>
      <c r="Y75" s="207">
        <v>3</v>
      </c>
      <c r="Z75" s="226"/>
      <c r="AA75" s="92"/>
      <c r="AB75" s="134"/>
      <c r="AC75" s="135"/>
      <c r="AD75" s="200"/>
      <c r="AE75" s="215">
        <v>5</v>
      </c>
      <c r="AF75" s="215">
        <f t="shared" si="7"/>
        <v>15</v>
      </c>
      <c r="AG75" s="215">
        <v>5</v>
      </c>
      <c r="AH75" s="215">
        <f t="shared" si="8"/>
        <v>15</v>
      </c>
      <c r="AI75" s="215" t="s">
        <v>1612</v>
      </c>
      <c r="AK75" s="117">
        <v>0</v>
      </c>
      <c r="AL75" s="117">
        <v>0</v>
      </c>
      <c r="AM75" s="117">
        <v>0</v>
      </c>
      <c r="AN75" s="117">
        <v>0</v>
      </c>
      <c r="AO75" s="117">
        <v>0</v>
      </c>
      <c r="AP75" s="119">
        <v>0</v>
      </c>
      <c r="AQ75" s="119">
        <v>0</v>
      </c>
      <c r="AR75" s="119">
        <v>0</v>
      </c>
      <c r="AS75" s="119">
        <v>0</v>
      </c>
      <c r="AT75" s="119">
        <v>0</v>
      </c>
      <c r="AU75" s="122">
        <f>IF($AU$7=5,SUM(AP75:AT75),IF($AU$7=4,SUM(AP75:AS75),IF($AU$7=3,SUM(AP75:AR75),IF($AU$7=2,SUM(AP75:AQ75),AP75))))/$AU$7</f>
        <v>0</v>
      </c>
      <c r="AW75" s="211">
        <v>0</v>
      </c>
      <c r="AX75" s="211">
        <v>0</v>
      </c>
      <c r="AY75" s="211">
        <v>0</v>
      </c>
      <c r="AZ75" s="211">
        <v>0</v>
      </c>
      <c r="BA75" s="211">
        <v>0</v>
      </c>
      <c r="BB75" s="212">
        <v>0</v>
      </c>
      <c r="BC75" s="212">
        <v>0</v>
      </c>
      <c r="BD75" s="212">
        <v>0</v>
      </c>
      <c r="BE75" s="212">
        <v>0</v>
      </c>
      <c r="BF75" s="212">
        <v>0</v>
      </c>
      <c r="BG75" s="213">
        <f t="shared" si="9"/>
        <v>0</v>
      </c>
    </row>
    <row r="76" spans="1:59" x14ac:dyDescent="0.45">
      <c r="A76" s="36">
        <f t="shared" si="16"/>
        <v>66</v>
      </c>
      <c r="B76" s="127" t="s">
        <v>1013</v>
      </c>
      <c r="C76" s="128" t="s">
        <v>1010</v>
      </c>
      <c r="D76" s="129"/>
      <c r="E76" s="130"/>
      <c r="F76" s="131"/>
      <c r="G76" s="95">
        <v>0</v>
      </c>
      <c r="H76" s="132"/>
      <c r="I76" s="133"/>
      <c r="J76" s="94">
        <v>0</v>
      </c>
      <c r="K76" s="94">
        <v>0</v>
      </c>
      <c r="L76" s="94">
        <v>0</v>
      </c>
      <c r="M76" s="94">
        <v>0</v>
      </c>
      <c r="N76" s="111">
        <f t="shared" si="10"/>
        <v>0</v>
      </c>
      <c r="O76" s="240">
        <f t="shared" ref="O76" si="17">N76*G76</f>
        <v>0</v>
      </c>
      <c r="P76" s="207">
        <v>3</v>
      </c>
      <c r="Q76" s="95">
        <v>0</v>
      </c>
      <c r="R76" s="241">
        <f t="shared" ref="R76" si="18">Q76*$F$87*$G76</f>
        <v>0</v>
      </c>
      <c r="S76" s="95">
        <v>0</v>
      </c>
      <c r="T76" s="241">
        <f t="shared" ref="T76" si="19">S76*$F$88*$G76</f>
        <v>0</v>
      </c>
      <c r="U76" s="95">
        <v>0</v>
      </c>
      <c r="V76" s="241">
        <f t="shared" ref="V76" si="20">U76*$F$89*$G76</f>
        <v>0</v>
      </c>
      <c r="W76" s="95">
        <v>0</v>
      </c>
      <c r="X76" s="241">
        <f t="shared" ref="X76" si="21">W76*$F$90*$G76</f>
        <v>0</v>
      </c>
      <c r="Y76" s="207">
        <v>3</v>
      </c>
      <c r="Z76" s="226"/>
      <c r="AA76" s="92"/>
      <c r="AB76" s="134"/>
      <c r="AC76" s="135"/>
      <c r="AD76" s="200"/>
      <c r="AE76" s="215">
        <v>5</v>
      </c>
      <c r="AF76" s="215">
        <f t="shared" ref="AF76" si="22">P76*AE76</f>
        <v>15</v>
      </c>
      <c r="AG76" s="215">
        <v>5</v>
      </c>
      <c r="AH76" s="215">
        <f t="shared" ref="AH76" si="23">Y76*AG76</f>
        <v>15</v>
      </c>
      <c r="AI76" s="215" t="s">
        <v>1612</v>
      </c>
      <c r="AK76" s="117">
        <v>0</v>
      </c>
      <c r="AL76" s="117">
        <v>0</v>
      </c>
      <c r="AM76" s="117">
        <v>0</v>
      </c>
      <c r="AN76" s="117">
        <v>0</v>
      </c>
      <c r="AO76" s="117">
        <v>0</v>
      </c>
      <c r="AP76" s="119">
        <v>0</v>
      </c>
      <c r="AQ76" s="119">
        <v>0</v>
      </c>
      <c r="AR76" s="119">
        <v>0</v>
      </c>
      <c r="AS76" s="119">
        <v>0</v>
      </c>
      <c r="AT76" s="119">
        <v>0</v>
      </c>
      <c r="AU76" s="122">
        <f>IF($AU$7=5,SUM(AP76:AT76),IF($AU$7=4,SUM(AP76:AS76),IF($AU$7=3,SUM(AP76:AR76),IF($AU$7=2,SUM(AP76:AQ76),AP76))))/$AU$7</f>
        <v>0</v>
      </c>
      <c r="AW76" s="211">
        <v>0</v>
      </c>
      <c r="AX76" s="211">
        <v>0</v>
      </c>
      <c r="AY76" s="211">
        <v>0</v>
      </c>
      <c r="AZ76" s="211">
        <v>0</v>
      </c>
      <c r="BA76" s="211">
        <v>0</v>
      </c>
      <c r="BB76" s="212">
        <v>0</v>
      </c>
      <c r="BC76" s="212">
        <v>0</v>
      </c>
      <c r="BD76" s="212">
        <v>0</v>
      </c>
      <c r="BE76" s="212">
        <v>0</v>
      </c>
      <c r="BF76" s="212">
        <v>0</v>
      </c>
      <c r="BG76" s="213">
        <f t="shared" ref="BG76" si="24">IF($AU$7=5,SUM(BB76:BF76),IF($AU$7=4,SUM(BB76:BE76),IF($AU$7=3,SUM(BB76:BD76),IF($AU$7=2,SUM(BB76:BC76),BB76))))/$AU$7</f>
        <v>0</v>
      </c>
    </row>
    <row r="77" spans="1:59" x14ac:dyDescent="0.45">
      <c r="L77" s="196"/>
      <c r="S77" s="196"/>
      <c r="AE77" s="219">
        <f>SUMIF($AI$11:$AI$76,"ON",AE$11:AE$76)</f>
        <v>355</v>
      </c>
      <c r="AF77" s="219">
        <f>SUMIF($AI$11:$AI$76,"ON",AF$11:AF$76)</f>
        <v>1055</v>
      </c>
      <c r="AG77" s="219">
        <f>SUMIF($AI$11:$AI$76,"ON",AG$11:AG$76)</f>
        <v>310</v>
      </c>
      <c r="AH77" s="219">
        <f>SUMIF($AI$11:$AI$76,"ON",AH$11:AH$76)</f>
        <v>920</v>
      </c>
    </row>
    <row r="78" spans="1:59" x14ac:dyDescent="0.45">
      <c r="AE78" s="220">
        <f>AE77*5</f>
        <v>1775</v>
      </c>
      <c r="AF78" s="220"/>
      <c r="AG78" s="220">
        <f>AG77*5</f>
        <v>1550</v>
      </c>
      <c r="AH78" s="220"/>
      <c r="AI78" s="153"/>
    </row>
    <row r="79" spans="1:59" x14ac:dyDescent="0.45">
      <c r="A79" s="47" t="s">
        <v>1940</v>
      </c>
      <c r="AE79" s="220" t="s">
        <v>1616</v>
      </c>
      <c r="AF79" s="221">
        <f>1-(AF77-AE77)/(AE78-AE77)</f>
        <v>0.50704225352112675</v>
      </c>
      <c r="AG79" s="217"/>
      <c r="AH79" s="221">
        <f>1-(AH77-AG77)/(AG78-AG77)</f>
        <v>0.50806451612903225</v>
      </c>
      <c r="AI79" s="153"/>
    </row>
    <row r="80" spans="1:59" x14ac:dyDescent="0.45">
      <c r="AE80" s="223" t="s">
        <v>1614</v>
      </c>
      <c r="AF80" s="225">
        <v>0.05</v>
      </c>
      <c r="AG80" s="224"/>
      <c r="AH80" s="225">
        <v>0.05</v>
      </c>
      <c r="AI80" s="153"/>
      <c r="AK80" s="123" t="s">
        <v>1014</v>
      </c>
    </row>
    <row r="81" spans="1:37" x14ac:dyDescent="0.45">
      <c r="A81" t="s">
        <v>866</v>
      </c>
      <c r="C81" s="51" t="s">
        <v>1015</v>
      </c>
      <c r="D81" s="93">
        <v>5</v>
      </c>
      <c r="E81" t="s">
        <v>471</v>
      </c>
      <c r="AE81" s="223" t="s">
        <v>1615</v>
      </c>
      <c r="AF81" s="224">
        <f>2-(AF79+AF89)</f>
        <v>1.4929577464788732</v>
      </c>
      <c r="AG81" s="224"/>
      <c r="AH81" s="224">
        <f>2-(AH79+AH89)</f>
        <v>1.4919354838709677</v>
      </c>
      <c r="AK81" s="123"/>
    </row>
    <row r="82" spans="1:37" x14ac:dyDescent="0.45">
      <c r="AE82" s="153"/>
      <c r="AF82" s="223" t="s">
        <v>1616</v>
      </c>
      <c r="AG82" s="217"/>
      <c r="AH82" s="153"/>
      <c r="AK82" s="123"/>
    </row>
    <row r="83" spans="1:37" x14ac:dyDescent="0.45">
      <c r="C83" s="236" t="s">
        <v>1016</v>
      </c>
      <c r="AE83" s="220"/>
      <c r="AF83" s="224">
        <v>0.4</v>
      </c>
      <c r="AG83" s="153"/>
      <c r="AH83" s="153"/>
      <c r="AK83" s="123"/>
    </row>
    <row r="84" spans="1:37" x14ac:dyDescent="0.45">
      <c r="AE84" s="153"/>
      <c r="AF84" s="224">
        <v>0.2</v>
      </c>
      <c r="AG84" s="153"/>
      <c r="AH84" s="153"/>
      <c r="AK84" s="123"/>
    </row>
    <row r="85" spans="1:37" x14ac:dyDescent="0.45">
      <c r="D85" s="89" t="s">
        <v>1017</v>
      </c>
      <c r="E85" s="89" t="s">
        <v>1018</v>
      </c>
      <c r="F85" s="89" t="s">
        <v>1019</v>
      </c>
      <c r="G85" s="124" t="s">
        <v>884</v>
      </c>
      <c r="AE85" s="153"/>
      <c r="AF85" s="224">
        <v>0.4</v>
      </c>
      <c r="AG85" s="153"/>
      <c r="AH85" s="153"/>
      <c r="AK85" s="123"/>
    </row>
    <row r="86" spans="1:37" x14ac:dyDescent="0.45">
      <c r="C86" s="89" t="s">
        <v>1020</v>
      </c>
      <c r="D86" s="87" t="s">
        <v>1021</v>
      </c>
      <c r="E86" s="87" t="s">
        <v>1022</v>
      </c>
      <c r="F86" s="87">
        <v>0</v>
      </c>
      <c r="G86" s="124" t="s">
        <v>1023</v>
      </c>
      <c r="AE86" s="153"/>
      <c r="AF86" s="224">
        <v>1</v>
      </c>
      <c r="AG86" s="153"/>
      <c r="AH86" s="153"/>
      <c r="AK86" s="123"/>
    </row>
    <row r="87" spans="1:37" x14ac:dyDescent="0.45">
      <c r="C87" s="89" t="s">
        <v>1020</v>
      </c>
      <c r="D87" s="100">
        <v>50000</v>
      </c>
      <c r="E87" s="87" t="s">
        <v>898</v>
      </c>
      <c r="F87" s="87">
        <v>2</v>
      </c>
      <c r="G87" s="124" t="s">
        <v>1024</v>
      </c>
      <c r="AK87" s="123"/>
    </row>
    <row r="88" spans="1:37" x14ac:dyDescent="0.45">
      <c r="C88" s="89" t="s">
        <v>1020</v>
      </c>
      <c r="D88" s="100">
        <v>500000</v>
      </c>
      <c r="E88" s="87" t="s">
        <v>899</v>
      </c>
      <c r="F88" s="91">
        <v>10</v>
      </c>
      <c r="G88" s="124" t="s">
        <v>1025</v>
      </c>
      <c r="AK88" s="123"/>
    </row>
    <row r="89" spans="1:37" x14ac:dyDescent="0.45">
      <c r="C89" s="89" t="s">
        <v>1020</v>
      </c>
      <c r="D89" s="100">
        <v>5000000</v>
      </c>
      <c r="E89" s="87" t="s">
        <v>900</v>
      </c>
      <c r="F89" s="91">
        <v>200</v>
      </c>
      <c r="G89" s="124" t="s">
        <v>1026</v>
      </c>
      <c r="AK89" s="123"/>
    </row>
    <row r="90" spans="1:37" x14ac:dyDescent="0.45">
      <c r="C90" s="89" t="s">
        <v>1020</v>
      </c>
      <c r="D90" s="100">
        <v>25000000</v>
      </c>
      <c r="E90" s="87" t="s">
        <v>901</v>
      </c>
      <c r="F90" s="91">
        <v>300</v>
      </c>
      <c r="G90" s="124" t="s">
        <v>1027</v>
      </c>
      <c r="AK90" s="123"/>
    </row>
    <row r="91" spans="1:37" x14ac:dyDescent="0.45">
      <c r="AK91" s="123"/>
    </row>
    <row r="92" spans="1:37" x14ac:dyDescent="0.45">
      <c r="C92" s="112" t="s">
        <v>1028</v>
      </c>
      <c r="AK92" s="123"/>
    </row>
    <row r="93" spans="1:37" x14ac:dyDescent="0.45">
      <c r="AK93" s="123"/>
    </row>
    <row r="94" spans="1:37" x14ac:dyDescent="0.45">
      <c r="C94" s="236" t="s">
        <v>1029</v>
      </c>
      <c r="AK94" s="123"/>
    </row>
    <row r="95" spans="1:37" x14ac:dyDescent="0.45">
      <c r="G95" s="234"/>
      <c r="AK95" s="123"/>
    </row>
    <row r="96" spans="1:37" x14ac:dyDescent="0.45">
      <c r="C96" s="98">
        <f t="shared" ref="C96:E106" si="25">C$107*$G96</f>
        <v>50000</v>
      </c>
      <c r="D96" s="98">
        <f t="shared" si="25"/>
        <v>500000</v>
      </c>
      <c r="E96" s="98">
        <f t="shared" si="25"/>
        <v>5000000</v>
      </c>
      <c r="F96" s="98">
        <f t="shared" ref="F96:F105" si="26">F$107*$G96</f>
        <v>25000000</v>
      </c>
      <c r="G96" s="96">
        <v>1</v>
      </c>
      <c r="H96" t="s">
        <v>1030</v>
      </c>
      <c r="AK96" s="123"/>
    </row>
    <row r="97" spans="3:37" x14ac:dyDescent="0.45">
      <c r="C97" s="98">
        <f t="shared" si="25"/>
        <v>45000</v>
      </c>
      <c r="D97" s="98">
        <f t="shared" si="25"/>
        <v>450000</v>
      </c>
      <c r="E97" s="98">
        <f t="shared" si="25"/>
        <v>4500000</v>
      </c>
      <c r="F97" s="98">
        <f t="shared" si="26"/>
        <v>22500000</v>
      </c>
      <c r="G97" s="96">
        <v>0.9</v>
      </c>
      <c r="AK97" s="123"/>
    </row>
    <row r="98" spans="3:37" x14ac:dyDescent="0.45">
      <c r="C98" s="98">
        <f t="shared" si="25"/>
        <v>40000</v>
      </c>
      <c r="D98" s="98">
        <f t="shared" si="25"/>
        <v>400000</v>
      </c>
      <c r="E98" s="98">
        <f t="shared" si="25"/>
        <v>4000000</v>
      </c>
      <c r="F98" s="98">
        <f t="shared" si="26"/>
        <v>20000000</v>
      </c>
      <c r="G98" s="96">
        <v>0.8</v>
      </c>
      <c r="AK98" s="123"/>
    </row>
    <row r="99" spans="3:37" x14ac:dyDescent="0.45">
      <c r="C99" s="98">
        <f t="shared" si="25"/>
        <v>35000</v>
      </c>
      <c r="D99" s="98">
        <f t="shared" si="25"/>
        <v>350000</v>
      </c>
      <c r="E99" s="98">
        <f t="shared" si="25"/>
        <v>3500000</v>
      </c>
      <c r="F99" s="98">
        <f t="shared" si="26"/>
        <v>17500000</v>
      </c>
      <c r="G99" s="96">
        <v>0.7</v>
      </c>
      <c r="AK99" s="123"/>
    </row>
    <row r="100" spans="3:37" x14ac:dyDescent="0.45">
      <c r="C100" s="98">
        <f t="shared" si="25"/>
        <v>30000</v>
      </c>
      <c r="D100" s="98">
        <f t="shared" si="25"/>
        <v>300000</v>
      </c>
      <c r="E100" s="98">
        <f t="shared" si="25"/>
        <v>3000000</v>
      </c>
      <c r="F100" s="98">
        <f t="shared" si="26"/>
        <v>15000000</v>
      </c>
      <c r="G100" s="96">
        <v>0.6</v>
      </c>
      <c r="AK100" s="123"/>
    </row>
    <row r="101" spans="3:37" x14ac:dyDescent="0.45">
      <c r="C101" s="98">
        <f t="shared" si="25"/>
        <v>25000</v>
      </c>
      <c r="D101" s="98">
        <f t="shared" si="25"/>
        <v>250000</v>
      </c>
      <c r="E101" s="98">
        <f t="shared" si="25"/>
        <v>2500000</v>
      </c>
      <c r="F101" s="98">
        <f t="shared" si="26"/>
        <v>12500000</v>
      </c>
      <c r="G101" s="96">
        <v>0.5</v>
      </c>
      <c r="AK101" s="123"/>
    </row>
    <row r="102" spans="3:37" x14ac:dyDescent="0.45">
      <c r="C102" s="98">
        <f t="shared" si="25"/>
        <v>20000</v>
      </c>
      <c r="D102" s="98">
        <f t="shared" si="25"/>
        <v>200000</v>
      </c>
      <c r="E102" s="98">
        <f t="shared" si="25"/>
        <v>2000000</v>
      </c>
      <c r="F102" s="98">
        <f t="shared" si="26"/>
        <v>10000000</v>
      </c>
      <c r="G102" s="96">
        <v>0.4</v>
      </c>
      <c r="AK102" s="123"/>
    </row>
    <row r="103" spans="3:37" x14ac:dyDescent="0.45">
      <c r="C103" s="98">
        <f t="shared" si="25"/>
        <v>15000</v>
      </c>
      <c r="D103" s="98">
        <f t="shared" si="25"/>
        <v>150000</v>
      </c>
      <c r="E103" s="98">
        <f t="shared" si="25"/>
        <v>1500000</v>
      </c>
      <c r="F103" s="98">
        <f t="shared" si="26"/>
        <v>7500000</v>
      </c>
      <c r="G103" s="96">
        <v>0.3</v>
      </c>
      <c r="AK103" s="123"/>
    </row>
    <row r="104" spans="3:37" x14ac:dyDescent="0.45">
      <c r="C104" s="98">
        <f t="shared" si="25"/>
        <v>10000</v>
      </c>
      <c r="D104" s="98">
        <f t="shared" si="25"/>
        <v>100000</v>
      </c>
      <c r="E104" s="98">
        <f t="shared" si="25"/>
        <v>1000000</v>
      </c>
      <c r="F104" s="98">
        <f t="shared" si="26"/>
        <v>5000000</v>
      </c>
      <c r="G104" s="96">
        <v>0.2</v>
      </c>
      <c r="AK104" s="123"/>
    </row>
    <row r="105" spans="3:37" x14ac:dyDescent="0.45">
      <c r="C105" s="98">
        <f t="shared" si="25"/>
        <v>5000</v>
      </c>
      <c r="D105" s="98">
        <f t="shared" si="25"/>
        <v>50000</v>
      </c>
      <c r="E105" s="98">
        <f t="shared" si="25"/>
        <v>500000</v>
      </c>
      <c r="F105" s="98">
        <f t="shared" si="26"/>
        <v>2500000</v>
      </c>
      <c r="G105" s="96">
        <v>0.1</v>
      </c>
      <c r="AK105" s="123"/>
    </row>
    <row r="106" spans="3:37" x14ac:dyDescent="0.45">
      <c r="C106" s="98">
        <f t="shared" si="25"/>
        <v>500</v>
      </c>
      <c r="D106" s="98">
        <f t="shared" si="25"/>
        <v>5000</v>
      </c>
      <c r="E106" s="98">
        <f t="shared" si="25"/>
        <v>50000</v>
      </c>
      <c r="F106" s="98">
        <f>F$107*$G106</f>
        <v>250000</v>
      </c>
      <c r="G106" s="96">
        <v>0.01</v>
      </c>
      <c r="AK106" s="123"/>
    </row>
    <row r="107" spans="3:37" x14ac:dyDescent="0.45">
      <c r="C107" s="97">
        <f>$D$87</f>
        <v>50000</v>
      </c>
      <c r="D107" s="97">
        <f>$D$88</f>
        <v>500000</v>
      </c>
      <c r="E107" s="97">
        <f>$D$89</f>
        <v>5000000</v>
      </c>
      <c r="F107" s="97">
        <f>$D$90</f>
        <v>25000000</v>
      </c>
      <c r="H107" t="s">
        <v>1031</v>
      </c>
      <c r="AK107" s="123"/>
    </row>
    <row r="108" spans="3:37" x14ac:dyDescent="0.45">
      <c r="AK108" s="123"/>
    </row>
    <row r="109" spans="3:37" x14ac:dyDescent="0.45">
      <c r="C109" t="s">
        <v>1032</v>
      </c>
      <c r="D109" s="99">
        <v>1000000</v>
      </c>
      <c r="AK109" s="123"/>
    </row>
    <row r="110" spans="3:37" x14ac:dyDescent="0.45">
      <c r="AK110" s="123"/>
    </row>
    <row r="111" spans="3:37" x14ac:dyDescent="0.45">
      <c r="C111" s="236" t="s">
        <v>1033</v>
      </c>
      <c r="AK111" s="123"/>
    </row>
    <row r="112" spans="3:37" x14ac:dyDescent="0.45">
      <c r="G112" s="234"/>
      <c r="AK112" s="123"/>
    </row>
    <row r="113" spans="3:37" x14ac:dyDescent="0.45">
      <c r="C113" s="98">
        <f t="shared" ref="C113:E123" si="27">C$124*$G113</f>
        <v>2</v>
      </c>
      <c r="D113" s="98">
        <f t="shared" si="27"/>
        <v>10</v>
      </c>
      <c r="E113" s="98">
        <f t="shared" si="27"/>
        <v>200</v>
      </c>
      <c r="F113" s="98">
        <f t="shared" ref="F113:F122" si="28">F$124*$G113</f>
        <v>300</v>
      </c>
      <c r="G113" s="96">
        <v>1</v>
      </c>
      <c r="H113" t="s">
        <v>1030</v>
      </c>
      <c r="AK113" s="123"/>
    </row>
    <row r="114" spans="3:37" x14ac:dyDescent="0.45">
      <c r="C114" s="98">
        <f t="shared" si="27"/>
        <v>1.8</v>
      </c>
      <c r="D114" s="98">
        <f t="shared" si="27"/>
        <v>9</v>
      </c>
      <c r="E114" s="98">
        <f t="shared" si="27"/>
        <v>180</v>
      </c>
      <c r="F114" s="98">
        <f t="shared" si="28"/>
        <v>270</v>
      </c>
      <c r="G114" s="96">
        <v>0.9</v>
      </c>
      <c r="AK114" s="123"/>
    </row>
    <row r="115" spans="3:37" x14ac:dyDescent="0.45">
      <c r="C115" s="98">
        <f t="shared" si="27"/>
        <v>1.6</v>
      </c>
      <c r="D115" s="98">
        <f t="shared" si="27"/>
        <v>8</v>
      </c>
      <c r="E115" s="98">
        <f t="shared" si="27"/>
        <v>160</v>
      </c>
      <c r="F115" s="98">
        <f t="shared" si="28"/>
        <v>240</v>
      </c>
      <c r="G115" s="96">
        <v>0.8</v>
      </c>
      <c r="AK115" s="123"/>
    </row>
    <row r="116" spans="3:37" x14ac:dyDescent="0.45">
      <c r="C116" s="98">
        <f t="shared" si="27"/>
        <v>1.4</v>
      </c>
      <c r="D116" s="98">
        <f t="shared" si="27"/>
        <v>7</v>
      </c>
      <c r="E116" s="98">
        <f t="shared" si="27"/>
        <v>140</v>
      </c>
      <c r="F116" s="98">
        <f t="shared" si="28"/>
        <v>210</v>
      </c>
      <c r="G116" s="96">
        <v>0.7</v>
      </c>
      <c r="AK116" s="123"/>
    </row>
    <row r="117" spans="3:37" x14ac:dyDescent="0.45">
      <c r="C117" s="98">
        <f t="shared" si="27"/>
        <v>1.2</v>
      </c>
      <c r="D117" s="98">
        <f t="shared" si="27"/>
        <v>6</v>
      </c>
      <c r="E117" s="98">
        <f t="shared" si="27"/>
        <v>120</v>
      </c>
      <c r="F117" s="98">
        <f t="shared" si="28"/>
        <v>180</v>
      </c>
      <c r="G117" s="96">
        <v>0.6</v>
      </c>
      <c r="AK117" s="123"/>
    </row>
    <row r="118" spans="3:37" x14ac:dyDescent="0.45">
      <c r="C118" s="98">
        <f t="shared" si="27"/>
        <v>1</v>
      </c>
      <c r="D118" s="98">
        <f t="shared" si="27"/>
        <v>5</v>
      </c>
      <c r="E118" s="98">
        <f t="shared" si="27"/>
        <v>100</v>
      </c>
      <c r="F118" s="98">
        <f t="shared" si="28"/>
        <v>150</v>
      </c>
      <c r="G118" s="96">
        <v>0.5</v>
      </c>
      <c r="AK118" s="123"/>
    </row>
    <row r="119" spans="3:37" x14ac:dyDescent="0.45">
      <c r="C119" s="98">
        <f t="shared" si="27"/>
        <v>0.8</v>
      </c>
      <c r="D119" s="98">
        <f t="shared" si="27"/>
        <v>4</v>
      </c>
      <c r="E119" s="98">
        <f t="shared" si="27"/>
        <v>80</v>
      </c>
      <c r="F119" s="98">
        <f t="shared" si="28"/>
        <v>120</v>
      </c>
      <c r="G119" s="96">
        <v>0.4</v>
      </c>
      <c r="AK119" s="123"/>
    </row>
    <row r="120" spans="3:37" x14ac:dyDescent="0.45">
      <c r="C120" s="98">
        <f t="shared" si="27"/>
        <v>0.6</v>
      </c>
      <c r="D120" s="98">
        <f t="shared" si="27"/>
        <v>3</v>
      </c>
      <c r="E120" s="98">
        <f t="shared" si="27"/>
        <v>60</v>
      </c>
      <c r="F120" s="98">
        <f t="shared" si="28"/>
        <v>90</v>
      </c>
      <c r="G120" s="96">
        <v>0.3</v>
      </c>
      <c r="AK120" s="123"/>
    </row>
    <row r="121" spans="3:37" x14ac:dyDescent="0.45">
      <c r="C121" s="98">
        <f t="shared" si="27"/>
        <v>0.4</v>
      </c>
      <c r="D121" s="98">
        <f t="shared" si="27"/>
        <v>2</v>
      </c>
      <c r="E121" s="98">
        <f t="shared" si="27"/>
        <v>40</v>
      </c>
      <c r="F121" s="98">
        <f t="shared" si="28"/>
        <v>60</v>
      </c>
      <c r="G121" s="96">
        <v>0.2</v>
      </c>
      <c r="AK121" s="123"/>
    </row>
    <row r="122" spans="3:37" x14ac:dyDescent="0.45">
      <c r="C122" s="98">
        <f t="shared" si="27"/>
        <v>0.2</v>
      </c>
      <c r="D122" s="98">
        <f t="shared" si="27"/>
        <v>1</v>
      </c>
      <c r="E122" s="98">
        <f t="shared" si="27"/>
        <v>20</v>
      </c>
      <c r="F122" s="98">
        <f t="shared" si="28"/>
        <v>30</v>
      </c>
      <c r="G122" s="96">
        <v>0.1</v>
      </c>
      <c r="AK122" s="123"/>
    </row>
    <row r="123" spans="3:37" x14ac:dyDescent="0.45">
      <c r="C123" s="98">
        <f t="shared" si="27"/>
        <v>0.02</v>
      </c>
      <c r="D123" s="98">
        <f t="shared" si="27"/>
        <v>0.1</v>
      </c>
      <c r="E123" s="98">
        <f t="shared" si="27"/>
        <v>2</v>
      </c>
      <c r="F123" s="98">
        <f>F$124*$G123</f>
        <v>3</v>
      </c>
      <c r="G123" s="96">
        <v>0.01</v>
      </c>
      <c r="AK123" s="123"/>
    </row>
    <row r="124" spans="3:37" x14ac:dyDescent="0.45">
      <c r="C124" s="90">
        <f>$F$87</f>
        <v>2</v>
      </c>
      <c r="D124" s="90">
        <f>$F$88</f>
        <v>10</v>
      </c>
      <c r="E124" s="90">
        <f>$F$89</f>
        <v>200</v>
      </c>
      <c r="F124" s="90">
        <f>$F$90</f>
        <v>300</v>
      </c>
      <c r="H124" t="s">
        <v>1031</v>
      </c>
      <c r="AK124" s="123"/>
    </row>
    <row r="125" spans="3:37" x14ac:dyDescent="0.45">
      <c r="AK125" s="123"/>
    </row>
    <row r="126" spans="3:37" x14ac:dyDescent="0.45">
      <c r="C126" t="s">
        <v>1032</v>
      </c>
      <c r="D126" s="87">
        <v>5</v>
      </c>
      <c r="AK126" s="123"/>
    </row>
    <row r="127" spans="3:37" x14ac:dyDescent="0.45">
      <c r="AK127" s="123"/>
    </row>
    <row r="128" spans="3:37" x14ac:dyDescent="0.45">
      <c r="AK128" s="123"/>
    </row>
    <row r="129" spans="2:37" x14ac:dyDescent="0.45">
      <c r="B129" s="51" t="s">
        <v>1034</v>
      </c>
      <c r="AK129" s="123"/>
    </row>
    <row r="130" spans="2:37" x14ac:dyDescent="0.45">
      <c r="AK130" s="123"/>
    </row>
    <row r="131" spans="2:37" x14ac:dyDescent="0.45">
      <c r="B131" s="424" t="s">
        <v>1035</v>
      </c>
      <c r="C131" s="424"/>
      <c r="D131" s="424"/>
      <c r="E131" s="424" t="s">
        <v>1036</v>
      </c>
      <c r="F131" s="424"/>
      <c r="AK131" s="123"/>
    </row>
    <row r="132" spans="2:37" ht="14.55" customHeight="1" x14ac:dyDescent="0.45">
      <c r="B132" s="425" t="s">
        <v>1037</v>
      </c>
      <c r="C132" s="425"/>
      <c r="D132" s="425"/>
      <c r="E132" s="423"/>
      <c r="F132" s="423"/>
      <c r="AK132" s="123"/>
    </row>
    <row r="133" spans="2:37" ht="14.55" customHeight="1" x14ac:dyDescent="0.45">
      <c r="B133" s="423" t="s">
        <v>1038</v>
      </c>
      <c r="C133" s="423"/>
      <c r="D133" s="423"/>
      <c r="AK133" s="123"/>
    </row>
    <row r="134" spans="2:37" ht="14.55" customHeight="1" x14ac:dyDescent="0.45">
      <c r="B134" s="423" t="s">
        <v>1564</v>
      </c>
      <c r="C134" s="423"/>
      <c r="D134" s="423"/>
      <c r="E134" s="423"/>
      <c r="F134" s="423"/>
      <c r="AK134" s="123"/>
    </row>
    <row r="135" spans="2:37" ht="14.55" customHeight="1" x14ac:dyDescent="0.45">
      <c r="B135" s="423" t="s">
        <v>1565</v>
      </c>
      <c r="C135" s="423"/>
      <c r="D135" s="423"/>
      <c r="E135" s="423"/>
      <c r="F135" s="423"/>
      <c r="AK135" s="123"/>
    </row>
    <row r="136" spans="2:37" ht="14.55" customHeight="1" x14ac:dyDescent="0.45">
      <c r="B136" s="423" t="s">
        <v>1559</v>
      </c>
      <c r="C136" s="423"/>
      <c r="D136" s="423"/>
      <c r="E136" s="423"/>
      <c r="F136" s="423"/>
      <c r="AK136" s="123"/>
    </row>
    <row r="137" spans="2:37" ht="14.55" customHeight="1" x14ac:dyDescent="0.45">
      <c r="B137" s="423" t="s">
        <v>1560</v>
      </c>
      <c r="C137" s="423"/>
      <c r="D137" s="423"/>
      <c r="E137" s="423"/>
      <c r="F137" s="423"/>
      <c r="AK137" s="123"/>
    </row>
    <row r="138" spans="2:37" ht="14.55" customHeight="1" x14ac:dyDescent="0.45">
      <c r="B138" s="423" t="s">
        <v>1561</v>
      </c>
      <c r="C138" s="423"/>
      <c r="D138" s="423"/>
      <c r="E138" s="423"/>
      <c r="F138" s="423"/>
      <c r="AK138" s="123"/>
    </row>
    <row r="139" spans="2:37" ht="14.55" customHeight="1" x14ac:dyDescent="0.45">
      <c r="B139" s="423" t="s">
        <v>1562</v>
      </c>
      <c r="C139" s="423"/>
      <c r="D139" s="423"/>
      <c r="E139" s="423"/>
      <c r="F139" s="423"/>
      <c r="AK139" s="123"/>
    </row>
    <row r="140" spans="2:37" ht="14.55" customHeight="1" x14ac:dyDescent="0.45">
      <c r="B140" s="423" t="s">
        <v>2104</v>
      </c>
      <c r="C140" s="423"/>
      <c r="D140" s="423"/>
      <c r="E140" s="423"/>
      <c r="F140" s="423"/>
      <c r="AK140" s="123"/>
    </row>
    <row r="141" spans="2:37" ht="14.55" customHeight="1" x14ac:dyDescent="0.45">
      <c r="B141" s="423" t="s">
        <v>1039</v>
      </c>
      <c r="C141" s="423"/>
      <c r="D141" s="423"/>
      <c r="E141" s="423"/>
      <c r="F141" s="423"/>
      <c r="AK141" s="123"/>
    </row>
    <row r="142" spans="2:37" x14ac:dyDescent="0.45">
      <c r="B142" s="423" t="s">
        <v>1566</v>
      </c>
      <c r="C142" s="423"/>
      <c r="D142" s="423"/>
      <c r="E142" s="423"/>
      <c r="F142" s="423"/>
      <c r="AK142" s="123"/>
    </row>
    <row r="143" spans="2:37" x14ac:dyDescent="0.45">
      <c r="B143" s="423" t="s">
        <v>1567</v>
      </c>
      <c r="C143" s="423"/>
      <c r="D143" s="423"/>
      <c r="E143" s="423"/>
      <c r="F143" s="423"/>
    </row>
  </sheetData>
  <mergeCells count="50">
    <mergeCell ref="Z9:Z10"/>
    <mergeCell ref="A1:F1"/>
    <mergeCell ref="A2:D2"/>
    <mergeCell ref="AB2:AD2"/>
    <mergeCell ref="C3:E3"/>
    <mergeCell ref="H3:I3"/>
    <mergeCell ref="A5:F7"/>
    <mergeCell ref="H5:I6"/>
    <mergeCell ref="B9:E9"/>
    <mergeCell ref="F9:G9"/>
    <mergeCell ref="H9:I9"/>
    <mergeCell ref="J9:P9"/>
    <mergeCell ref="Q9:Y9"/>
    <mergeCell ref="BB9:BF9"/>
    <mergeCell ref="AA9:AA10"/>
    <mergeCell ref="AB9:AC9"/>
    <mergeCell ref="AD9:AD10"/>
    <mergeCell ref="AE9:AE10"/>
    <mergeCell ref="AF9:AF10"/>
    <mergeCell ref="AG9:AG10"/>
    <mergeCell ref="AH9:AH10"/>
    <mergeCell ref="AI9:AI10"/>
    <mergeCell ref="AK9:AO9"/>
    <mergeCell ref="AP9:AT9"/>
    <mergeCell ref="AW9:BA9"/>
    <mergeCell ref="B137:D137"/>
    <mergeCell ref="E137:F137"/>
    <mergeCell ref="B131:D131"/>
    <mergeCell ref="E131:F131"/>
    <mergeCell ref="B132:D132"/>
    <mergeCell ref="B133:D133"/>
    <mergeCell ref="E132:F132"/>
    <mergeCell ref="B134:D134"/>
    <mergeCell ref="B135:D135"/>
    <mergeCell ref="E135:F135"/>
    <mergeCell ref="B136:D136"/>
    <mergeCell ref="E136:F136"/>
    <mergeCell ref="E134:F134"/>
    <mergeCell ref="B138:D138"/>
    <mergeCell ref="E138:F138"/>
    <mergeCell ref="B139:D139"/>
    <mergeCell ref="E139:F139"/>
    <mergeCell ref="B140:D140"/>
    <mergeCell ref="E140:F140"/>
    <mergeCell ref="B141:D141"/>
    <mergeCell ref="E141:F141"/>
    <mergeCell ref="B142:D142"/>
    <mergeCell ref="E142:F142"/>
    <mergeCell ref="B143:D143"/>
    <mergeCell ref="E143:F143"/>
  </mergeCells>
  <conditionalFormatting sqref="B11:AH58 B59:C59 E59:AH59 B60:AH60 B61:D62 F61:AH62 B63:AH65 B66:D67 F66:AH67 B68:AH76">
    <cfRule type="expression" dxfId="218" priority="7">
      <formula>IF($AI11="OFF",TRUE,FALSE)</formula>
    </cfRule>
  </conditionalFormatting>
  <conditionalFormatting sqref="D59">
    <cfRule type="expression" dxfId="217" priority="2">
      <formula>IF($AC59="OFF",TRUE,FALSE)</formula>
    </cfRule>
  </conditionalFormatting>
  <conditionalFormatting sqref="E61:E62">
    <cfRule type="expression" dxfId="216" priority="1">
      <formula>IF($AC61="OFF",TRUE,FALSE)</formula>
    </cfRule>
  </conditionalFormatting>
  <conditionalFormatting sqref="E66:E67">
    <cfRule type="expression" dxfId="215" priority="3">
      <formula>IF($AC66="OFF",TRUE,FALSE)</formula>
    </cfRule>
  </conditionalFormatting>
  <conditionalFormatting sqref="J11:M76">
    <cfRule type="expression" dxfId="214" priority="20">
      <formula>IF(($J11+$K11+$L11+$M11)&gt;100%,TRUE,FALSE)</formula>
    </cfRule>
  </conditionalFormatting>
  <conditionalFormatting sqref="O11:O76 C96:F106">
    <cfRule type="colorScale" priority="18">
      <colorScale>
        <cfvo type="num" val="$C$106"/>
        <cfvo type="num" val="$D$109"/>
        <cfvo type="num" val="$F$96"/>
        <color rgb="FF00B050"/>
        <color rgb="FFFFC000"/>
        <color rgb="FFFF0000"/>
      </colorScale>
    </cfRule>
  </conditionalFormatting>
  <conditionalFormatting sqref="O11:O76 R11:R76 T11:T76 V11:V76 X11:X76">
    <cfRule type="cellIs" dxfId="213" priority="8" operator="equal">
      <formula>0</formula>
    </cfRule>
  </conditionalFormatting>
  <conditionalFormatting sqref="R11:R76 T11:T76 V11:V76 X11:X76 C113:F123">
    <cfRule type="colorScale" priority="15">
      <colorScale>
        <cfvo type="num" val="$C$123"/>
        <cfvo type="num" val="$D$126"/>
        <cfvo type="num" val="$F$113"/>
        <color rgb="FF00B050"/>
        <color rgb="FFFFC000"/>
        <color rgb="FFFF0000"/>
      </colorScale>
    </cfRule>
  </conditionalFormatting>
  <dataValidations count="1">
    <dataValidation type="list" allowBlank="1" showInputMessage="1" showErrorMessage="1" sqref="AI11:AI76" xr:uid="{00000000-0002-0000-0400-000000000000}">
      <formula1>"ON,OFF"</formula1>
    </dataValidation>
  </dataValidations>
  <pageMargins left="0.7" right="0.7" top="0.78740157499999996" bottom="0.78740157499999996" header="0.3" footer="0.3"/>
  <pageSetup paperSize="9" scale="1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4" id="{580337DC-BDEF-4E2E-BBCF-7553B14CBAA9}">
            <x14:iconSet iconSet="5Arrows" showValue="0" custom="1">
              <x14:cfvo type="percent">
                <xm:f>0</xm:f>
              </x14:cfvo>
              <x14:cfvo type="num">
                <xm:f>2</xm:f>
              </x14:cfvo>
              <x14:cfvo type="num">
                <xm:f>3</xm:f>
              </x14:cfvo>
              <x14:cfvo type="num">
                <xm:f>4</xm:f>
              </x14:cfvo>
              <x14:cfvo type="num">
                <xm:f>5</xm:f>
              </x14:cfvo>
              <x14:cfIcon iconSet="3Arrows" iconId="2"/>
              <x14:cfIcon iconSet="4Arrows" iconId="2"/>
              <x14:cfIcon iconSet="3Arrows" iconId="1"/>
              <x14:cfIcon iconSet="4Arrows" iconId="1"/>
              <x14:cfIcon iconSet="3Arrows" iconId="0"/>
            </x14:iconSet>
          </x14:cfRule>
          <xm:sqref>Y11:Y76 P11:P76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21"/>
  <sheetViews>
    <sheetView showGridLines="0" zoomScaleNormal="100" workbookViewId="0">
      <selection sqref="A1:F1"/>
    </sheetView>
  </sheetViews>
  <sheetFormatPr baseColWidth="10" defaultColWidth="11.46484375" defaultRowHeight="14.25" x14ac:dyDescent="0.45"/>
  <cols>
    <col min="1" max="1" width="4" customWidth="1"/>
    <col min="2" max="2" width="5.6640625" customWidth="1"/>
    <col min="3" max="3" width="32.46484375" customWidth="1"/>
    <col min="4" max="4" width="30.6640625" customWidth="1"/>
    <col min="5" max="5" width="40.1328125" customWidth="1"/>
    <col min="6" max="6" width="38.6640625" customWidth="1"/>
    <col min="7" max="7" width="13.53125" customWidth="1"/>
    <col min="8" max="8" width="36.19921875" customWidth="1"/>
    <col min="9" max="9" width="33.86328125" customWidth="1"/>
    <col min="10" max="10" width="9.33203125" customWidth="1"/>
    <col min="11" max="11" width="8.1328125" customWidth="1"/>
    <col min="12" max="12" width="6.86328125" customWidth="1"/>
    <col min="13" max="13" width="7.53125" customWidth="1"/>
    <col min="14" max="14" width="9.46484375" customWidth="1"/>
    <col min="15" max="15" width="9.1328125" customWidth="1"/>
    <col min="16" max="16" width="8.1328125" customWidth="1"/>
    <col min="17" max="17" width="6.86328125" customWidth="1"/>
    <col min="18" max="18" width="7" customWidth="1"/>
    <col min="19" max="19" width="9.46484375" customWidth="1"/>
    <col min="20" max="20" width="27.86328125" customWidth="1"/>
    <col min="21" max="21" width="9.86328125" customWidth="1"/>
    <col min="22" max="22" width="21.53125" customWidth="1"/>
    <col min="23" max="23" width="11.6640625" customWidth="1"/>
    <col min="24" max="24" width="35.6640625" customWidth="1"/>
    <col min="25" max="28" width="4" customWidth="1"/>
    <col min="29" max="29" width="6.19921875" customWidth="1"/>
    <col min="30" max="30" width="8.1328125" customWidth="1"/>
    <col min="31" max="40" width="5.53125" customWidth="1"/>
    <col min="41" max="41" width="13.6640625" customWidth="1"/>
    <col min="43" max="52" width="5.53125" customWidth="1"/>
    <col min="53" max="53" width="13.19921875" customWidth="1"/>
  </cols>
  <sheetData>
    <row r="1" spans="1:53" ht="28.05" customHeight="1" x14ac:dyDescent="0.45">
      <c r="A1" s="318" t="s">
        <v>1623</v>
      </c>
      <c r="B1" s="318"/>
      <c r="C1" s="318"/>
      <c r="D1" s="318"/>
      <c r="E1" s="318"/>
      <c r="F1" s="318"/>
    </row>
    <row r="2" spans="1:53" ht="27" customHeight="1" x14ac:dyDescent="0.45">
      <c r="A2" s="311" t="s">
        <v>2112</v>
      </c>
      <c r="B2" s="311"/>
      <c r="C2" s="311"/>
      <c r="D2" s="311"/>
      <c r="E2" s="60"/>
      <c r="V2" s="332" t="s">
        <v>1602</v>
      </c>
      <c r="W2" s="332"/>
      <c r="X2" s="332"/>
      <c r="Y2" s="203"/>
      <c r="Z2" s="203"/>
      <c r="AA2" s="203"/>
      <c r="AB2" s="203"/>
      <c r="AC2" s="203"/>
      <c r="AD2" s="201"/>
      <c r="AE2" s="201"/>
    </row>
    <row r="3" spans="1:53" ht="15.75" x14ac:dyDescent="0.45">
      <c r="A3" s="63" t="s">
        <v>21</v>
      </c>
      <c r="B3" s="63"/>
      <c r="C3" s="435" t="str">
        <f>'1. Beschreibung der Lösung'!$C$6</f>
        <v>[M365]</v>
      </c>
      <c r="D3" s="435"/>
      <c r="E3" s="435"/>
      <c r="G3" s="214" t="s">
        <v>1626</v>
      </c>
      <c r="H3" s="422">
        <v>44868</v>
      </c>
      <c r="I3" s="422"/>
      <c r="J3" s="222"/>
      <c r="K3" s="222"/>
      <c r="L3" s="222"/>
      <c r="M3" s="193"/>
      <c r="N3" s="193"/>
      <c r="Q3" s="216"/>
    </row>
    <row r="4" spans="1:53" x14ac:dyDescent="0.45">
      <c r="A4" s="47"/>
      <c r="B4" s="47"/>
      <c r="Q4" s="216"/>
      <c r="V4" s="48" t="s">
        <v>1696</v>
      </c>
      <c r="W4" s="228">
        <f>($Z$79-0.5)*100</f>
        <v>2.1126760563380254</v>
      </c>
      <c r="X4" s="218"/>
    </row>
    <row r="5" spans="1:53" ht="14.55" customHeight="1" x14ac:dyDescent="0.45">
      <c r="A5" s="410" t="s">
        <v>1890</v>
      </c>
      <c r="B5" s="420"/>
      <c r="C5" s="420"/>
      <c r="D5" s="420"/>
      <c r="E5" s="420"/>
      <c r="F5" s="420"/>
      <c r="G5" s="113" t="s">
        <v>1605</v>
      </c>
      <c r="H5" s="438" t="s">
        <v>1625</v>
      </c>
      <c r="I5" s="438"/>
      <c r="V5" s="48" t="s">
        <v>1697</v>
      </c>
      <c r="W5" s="228">
        <f>($AB$79-0.5)*100</f>
        <v>2.4193548387096753</v>
      </c>
      <c r="X5" s="218"/>
    </row>
    <row r="6" spans="1:53" x14ac:dyDescent="0.45">
      <c r="A6" s="436"/>
      <c r="B6" s="436"/>
      <c r="C6" s="436"/>
      <c r="D6" s="436"/>
      <c r="E6" s="436"/>
      <c r="F6" s="436"/>
      <c r="G6" s="28"/>
      <c r="H6" s="438"/>
      <c r="I6" s="438"/>
      <c r="W6" s="229"/>
    </row>
    <row r="7" spans="1:53" ht="140.55000000000001" customHeight="1" x14ac:dyDescent="0.5">
      <c r="A7" s="437"/>
      <c r="B7" s="437"/>
      <c r="C7" s="437"/>
      <c r="D7" s="437"/>
      <c r="E7" s="437"/>
      <c r="F7" s="437"/>
      <c r="G7" s="28"/>
      <c r="I7" s="205" t="s">
        <v>1541</v>
      </c>
      <c r="J7" s="308" t="str">
        <f>"1-"&amp;$Q$84</f>
        <v>1-4</v>
      </c>
      <c r="K7" s="308" t="str">
        <f>"1-"&amp;$Q$85</f>
        <v>1-4</v>
      </c>
      <c r="L7" s="308" t="str">
        <f>"1-"&amp;($Q$84*$Q$85)</f>
        <v>1-16</v>
      </c>
      <c r="M7" s="308" t="str">
        <f>"1-"&amp;($Q$84*$Q$85*$B$84)</f>
        <v>1-16</v>
      </c>
      <c r="N7" s="206" t="s">
        <v>1113</v>
      </c>
      <c r="O7" s="308" t="str">
        <f>"1-"&amp;$Q$96</f>
        <v>1-4</v>
      </c>
      <c r="P7" s="308" t="str">
        <f>"1-"&amp;$Q$97</f>
        <v>1-4</v>
      </c>
      <c r="Q7" s="308" t="str">
        <f>"1-"&amp;($Q$96*$Q$97)</f>
        <v>1-16</v>
      </c>
      <c r="R7" s="308" t="str">
        <f>"1-"&amp;($Q$96*$Q$97*$B$84)</f>
        <v>1-16</v>
      </c>
      <c r="S7" s="206" t="s">
        <v>1113</v>
      </c>
      <c r="T7" s="206"/>
      <c r="AE7" s="114" t="s">
        <v>902</v>
      </c>
      <c r="AN7" s="115" t="s">
        <v>903</v>
      </c>
      <c r="AO7">
        <v>5</v>
      </c>
      <c r="AQ7" s="114"/>
      <c r="AZ7" s="115"/>
    </row>
    <row r="8" spans="1:53" x14ac:dyDescent="0.45">
      <c r="A8" s="47"/>
      <c r="B8" s="47"/>
      <c r="J8" s="204"/>
    </row>
    <row r="9" spans="1:53" ht="14.55" customHeight="1" x14ac:dyDescent="0.45">
      <c r="A9" s="101"/>
      <c r="B9" s="429" t="s">
        <v>904</v>
      </c>
      <c r="C9" s="429"/>
      <c r="D9" s="429"/>
      <c r="E9" s="439"/>
      <c r="F9" s="440" t="s">
        <v>905</v>
      </c>
      <c r="G9" s="429"/>
      <c r="H9" s="440" t="s">
        <v>906</v>
      </c>
      <c r="I9" s="439"/>
      <c r="J9" s="383" t="s">
        <v>1695</v>
      </c>
      <c r="K9" s="384"/>
      <c r="L9" s="384"/>
      <c r="M9" s="384"/>
      <c r="N9" s="385"/>
      <c r="O9" s="383" t="s">
        <v>1540</v>
      </c>
      <c r="P9" s="384"/>
      <c r="Q9" s="384"/>
      <c r="R9" s="384"/>
      <c r="S9" s="385"/>
      <c r="T9" s="433" t="s">
        <v>1613</v>
      </c>
      <c r="U9" s="427" t="s">
        <v>919</v>
      </c>
      <c r="V9" s="429" t="s">
        <v>907</v>
      </c>
      <c r="W9" s="429"/>
      <c r="X9" s="430" t="s">
        <v>1551</v>
      </c>
      <c r="Y9" s="431" t="s">
        <v>1608</v>
      </c>
      <c r="Z9" s="431" t="s">
        <v>1609</v>
      </c>
      <c r="AA9" s="431" t="s">
        <v>1610</v>
      </c>
      <c r="AB9" s="431" t="s">
        <v>1611</v>
      </c>
      <c r="AC9" s="431" t="s">
        <v>1606</v>
      </c>
      <c r="AE9" s="432" t="s">
        <v>908</v>
      </c>
      <c r="AF9" s="432"/>
      <c r="AG9" s="432"/>
      <c r="AH9" s="432"/>
      <c r="AI9" s="432"/>
      <c r="AJ9" s="426" t="s">
        <v>1467</v>
      </c>
      <c r="AK9" s="426"/>
      <c r="AL9" s="426"/>
      <c r="AM9" s="426"/>
      <c r="AN9" s="426"/>
      <c r="AO9" s="120" t="s">
        <v>909</v>
      </c>
      <c r="AQ9" s="432" t="s">
        <v>908</v>
      </c>
      <c r="AR9" s="432"/>
      <c r="AS9" s="432"/>
      <c r="AT9" s="432"/>
      <c r="AU9" s="432"/>
      <c r="AV9" s="426" t="s">
        <v>1467</v>
      </c>
      <c r="AW9" s="426"/>
      <c r="AX9" s="426"/>
      <c r="AY9" s="426"/>
      <c r="AZ9" s="426"/>
      <c r="BA9" s="120" t="s">
        <v>909</v>
      </c>
    </row>
    <row r="10" spans="1:53" ht="28.5" customHeight="1" x14ac:dyDescent="0.45">
      <c r="A10" s="110" t="s">
        <v>535</v>
      </c>
      <c r="B10" s="110" t="s">
        <v>910</v>
      </c>
      <c r="C10" s="103" t="s">
        <v>911</v>
      </c>
      <c r="D10" s="103" t="s">
        <v>430</v>
      </c>
      <c r="E10" s="104" t="s">
        <v>912</v>
      </c>
      <c r="F10" s="102" t="s">
        <v>913</v>
      </c>
      <c r="G10" s="105" t="s">
        <v>914</v>
      </c>
      <c r="H10" s="102" t="s">
        <v>915</v>
      </c>
      <c r="I10" s="104" t="s">
        <v>916</v>
      </c>
      <c r="J10" s="106" t="s">
        <v>1041</v>
      </c>
      <c r="K10" s="106" t="s">
        <v>1040</v>
      </c>
      <c r="L10" s="197" t="s">
        <v>1492</v>
      </c>
      <c r="M10" s="106" t="s">
        <v>1493</v>
      </c>
      <c r="N10" s="209" t="s">
        <v>1543</v>
      </c>
      <c r="O10" s="106" t="s">
        <v>2110</v>
      </c>
      <c r="P10" s="106" t="s">
        <v>1040</v>
      </c>
      <c r="Q10" s="199" t="s">
        <v>1492</v>
      </c>
      <c r="R10" s="198" t="s">
        <v>1493</v>
      </c>
      <c r="S10" s="209" t="s">
        <v>1543</v>
      </c>
      <c r="T10" s="434"/>
      <c r="U10" s="428"/>
      <c r="V10" s="102" t="s">
        <v>920</v>
      </c>
      <c r="W10" s="103" t="s">
        <v>921</v>
      </c>
      <c r="X10" s="430"/>
      <c r="Y10" s="431"/>
      <c r="Z10" s="431"/>
      <c r="AA10" s="431"/>
      <c r="AB10" s="431"/>
      <c r="AC10" s="431"/>
      <c r="AE10" s="116" t="s">
        <v>922</v>
      </c>
      <c r="AF10" s="116" t="s">
        <v>923</v>
      </c>
      <c r="AG10" s="116" t="s">
        <v>924</v>
      </c>
      <c r="AH10" s="116" t="s">
        <v>925</v>
      </c>
      <c r="AI10" s="116" t="s">
        <v>926</v>
      </c>
      <c r="AJ10" s="118" t="s">
        <v>922</v>
      </c>
      <c r="AK10" s="118" t="s">
        <v>923</v>
      </c>
      <c r="AL10" s="118" t="s">
        <v>924</v>
      </c>
      <c r="AM10" s="118" t="s">
        <v>925</v>
      </c>
      <c r="AN10" s="118" t="s">
        <v>926</v>
      </c>
      <c r="AO10" s="121" t="s">
        <v>927</v>
      </c>
      <c r="AQ10" s="116" t="s">
        <v>922</v>
      </c>
      <c r="AR10" s="116" t="s">
        <v>923</v>
      </c>
      <c r="AS10" s="116" t="s">
        <v>924</v>
      </c>
      <c r="AT10" s="116" t="s">
        <v>925</v>
      </c>
      <c r="AU10" s="116" t="s">
        <v>926</v>
      </c>
      <c r="AV10" s="118" t="s">
        <v>922</v>
      </c>
      <c r="AW10" s="118" t="s">
        <v>923</v>
      </c>
      <c r="AX10" s="118" t="s">
        <v>924</v>
      </c>
      <c r="AY10" s="118" t="s">
        <v>925</v>
      </c>
      <c r="AZ10" s="118" t="s">
        <v>926</v>
      </c>
      <c r="BA10" s="121" t="s">
        <v>927</v>
      </c>
    </row>
    <row r="11" spans="1:53" ht="93" x14ac:dyDescent="0.45">
      <c r="A11" s="36">
        <f t="shared" ref="A11:A41" si="0">ROW(A11)-ROW($A$10)</f>
        <v>1</v>
      </c>
      <c r="B11" s="127" t="s">
        <v>928</v>
      </c>
      <c r="C11" s="128" t="s">
        <v>971</v>
      </c>
      <c r="D11" s="129" t="s">
        <v>1460</v>
      </c>
      <c r="E11" s="130" t="s">
        <v>1686</v>
      </c>
      <c r="F11" s="162" t="s">
        <v>1714</v>
      </c>
      <c r="G11" s="95">
        <v>0.5</v>
      </c>
      <c r="H11" s="132" t="s">
        <v>1736</v>
      </c>
      <c r="I11" s="133" t="s">
        <v>1717</v>
      </c>
      <c r="J11" s="92">
        <v>4</v>
      </c>
      <c r="K11" s="92">
        <v>3</v>
      </c>
      <c r="L11" s="301">
        <f t="shared" ref="L11:L41" si="1">J11*K11</f>
        <v>12</v>
      </c>
      <c r="M11" s="210">
        <f t="shared" ref="M11:M74" si="2">K11*IF(L11=0,0,IF(ROUND($B$84*$G11*J11,0)=0,1,ROUND($B$84*$G11*J11,0)))</f>
        <v>6</v>
      </c>
      <c r="N11" s="207">
        <v>1</v>
      </c>
      <c r="O11" s="208">
        <v>4</v>
      </c>
      <c r="P11" s="92">
        <v>4</v>
      </c>
      <c r="Q11" s="301">
        <f t="shared" ref="Q11:Q41" si="3">O11*P11</f>
        <v>16</v>
      </c>
      <c r="R11" s="210">
        <f t="shared" ref="R11:R74" si="4">P11*IF(Q11=0,0,IF(ROUND($B$84*$G11*O11,0)=0,1,ROUND($B$84*$G11*O11,0)))</f>
        <v>8</v>
      </c>
      <c r="S11" s="207">
        <v>1</v>
      </c>
      <c r="T11" s="226" t="s">
        <v>1617</v>
      </c>
      <c r="U11" s="92"/>
      <c r="V11" s="134" t="s">
        <v>1604</v>
      </c>
      <c r="W11" s="135"/>
      <c r="X11" s="200" t="s">
        <v>1603</v>
      </c>
      <c r="Y11" s="215">
        <v>5</v>
      </c>
      <c r="Z11" s="215">
        <f>N11*Y11</f>
        <v>5</v>
      </c>
      <c r="AA11" s="215">
        <v>5</v>
      </c>
      <c r="AB11" s="215">
        <f>S11*AA11</f>
        <v>5</v>
      </c>
      <c r="AC11" s="215" t="s">
        <v>1607</v>
      </c>
      <c r="AE11" s="117">
        <v>0</v>
      </c>
      <c r="AF11" s="117">
        <v>0</v>
      </c>
      <c r="AG11" s="117">
        <v>0</v>
      </c>
      <c r="AH11" s="117">
        <v>0</v>
      </c>
      <c r="AI11" s="117">
        <v>0</v>
      </c>
      <c r="AJ11" s="119">
        <v>0</v>
      </c>
      <c r="AK11" s="119">
        <v>0</v>
      </c>
      <c r="AL11" s="119">
        <v>0</v>
      </c>
      <c r="AM11" s="119">
        <v>0</v>
      </c>
      <c r="AN11" s="119">
        <v>0</v>
      </c>
      <c r="AO11" s="122">
        <f>IF($AO$7=5,SUM(AJ11:AN11),IF($AO$7=4,SUM(AJ11:AM11),IF($AO$7=3,SUM(AJ11:AL11),IF($AO$7=2,SUM(AJ11:AK11),AJ11))))/$AO$7</f>
        <v>0</v>
      </c>
      <c r="AQ11" s="211">
        <v>0</v>
      </c>
      <c r="AR11" s="211">
        <v>0</v>
      </c>
      <c r="AS11" s="211">
        <v>0</v>
      </c>
      <c r="AT11" s="211">
        <v>0</v>
      </c>
      <c r="AU11" s="211">
        <v>0</v>
      </c>
      <c r="AV11" s="212">
        <v>0</v>
      </c>
      <c r="AW11" s="212">
        <v>0</v>
      </c>
      <c r="AX11" s="212">
        <v>0</v>
      </c>
      <c r="AY11" s="212">
        <v>0</v>
      </c>
      <c r="AZ11" s="212">
        <v>0</v>
      </c>
      <c r="BA11" s="213">
        <f>IF($AO$7=5,SUM(AV11:AZ11),IF($AO$7=4,SUM(AV11:AY11),IF($AO$7=3,SUM(AV11:AX11),IF($AO$7=2,SUM(AV11:AW11),AV11))))/$AO$7</f>
        <v>0</v>
      </c>
    </row>
    <row r="12" spans="1:53" ht="104.65" x14ac:dyDescent="0.45">
      <c r="A12" s="36">
        <f t="shared" si="0"/>
        <v>2</v>
      </c>
      <c r="B12" s="127" t="s">
        <v>930</v>
      </c>
      <c r="C12" s="128" t="s">
        <v>971</v>
      </c>
      <c r="D12" s="129" t="s">
        <v>1461</v>
      </c>
      <c r="E12" s="130" t="s">
        <v>1698</v>
      </c>
      <c r="F12" s="162" t="s">
        <v>1715</v>
      </c>
      <c r="G12" s="95">
        <v>0.05</v>
      </c>
      <c r="H12" s="132" t="s">
        <v>1737</v>
      </c>
      <c r="I12" s="133" t="s">
        <v>1718</v>
      </c>
      <c r="J12" s="92">
        <v>3</v>
      </c>
      <c r="K12" s="92">
        <v>2</v>
      </c>
      <c r="L12" s="301">
        <f t="shared" si="1"/>
        <v>6</v>
      </c>
      <c r="M12" s="210">
        <f t="shared" si="2"/>
        <v>2</v>
      </c>
      <c r="N12" s="207">
        <v>1</v>
      </c>
      <c r="O12" s="208">
        <v>4</v>
      </c>
      <c r="P12" s="92">
        <v>3</v>
      </c>
      <c r="Q12" s="301">
        <f t="shared" si="3"/>
        <v>12</v>
      </c>
      <c r="R12" s="210">
        <f t="shared" si="4"/>
        <v>3</v>
      </c>
      <c r="S12" s="207">
        <v>1</v>
      </c>
      <c r="T12" s="226" t="s">
        <v>1617</v>
      </c>
      <c r="U12" s="92"/>
      <c r="V12" s="134"/>
      <c r="W12" s="135"/>
      <c r="X12" s="200" t="s">
        <v>1603</v>
      </c>
      <c r="Y12" s="215">
        <v>5</v>
      </c>
      <c r="Z12" s="215">
        <f t="shared" ref="Z12:Z74" si="5">N12*Y12</f>
        <v>5</v>
      </c>
      <c r="AA12" s="215">
        <v>5</v>
      </c>
      <c r="AB12" s="215">
        <f t="shared" ref="AB12:AB74" si="6">S12*AA12</f>
        <v>5</v>
      </c>
      <c r="AC12" s="215" t="s">
        <v>1607</v>
      </c>
      <c r="AE12" s="117">
        <v>0</v>
      </c>
      <c r="AF12" s="117">
        <v>0</v>
      </c>
      <c r="AG12" s="117">
        <v>0</v>
      </c>
      <c r="AH12" s="117">
        <v>0</v>
      </c>
      <c r="AI12" s="117">
        <v>0</v>
      </c>
      <c r="AJ12" s="119">
        <v>0</v>
      </c>
      <c r="AK12" s="119">
        <v>0</v>
      </c>
      <c r="AL12" s="119">
        <v>0</v>
      </c>
      <c r="AM12" s="119">
        <v>0</v>
      </c>
      <c r="AN12" s="119">
        <v>0</v>
      </c>
      <c r="AO12" s="122">
        <f>IF($AO$7=5,SUM(AJ12:AN12),IF($AO$7=4,SUM(AJ12:AM12),IF($AO$7=3,SUM(AJ12:AL12),IF($AO$7=2,SUM(AJ12:AK12),AJ12))))/$AO$7</f>
        <v>0</v>
      </c>
      <c r="AQ12" s="211">
        <v>0</v>
      </c>
      <c r="AR12" s="211">
        <v>0</v>
      </c>
      <c r="AS12" s="211">
        <v>0</v>
      </c>
      <c r="AT12" s="211">
        <v>0</v>
      </c>
      <c r="AU12" s="211">
        <v>0</v>
      </c>
      <c r="AV12" s="212">
        <v>0</v>
      </c>
      <c r="AW12" s="212">
        <v>0</v>
      </c>
      <c r="AX12" s="212">
        <v>0</v>
      </c>
      <c r="AY12" s="212">
        <v>0</v>
      </c>
      <c r="AZ12" s="212">
        <v>0</v>
      </c>
      <c r="BA12" s="213">
        <f t="shared" ref="BA12:BA74" si="7">IF($AO$7=5,SUM(AV12:AZ12),IF($AO$7=4,SUM(AV12:AY12),IF($AO$7=3,SUM(AV12:AX12),IF($AO$7=2,SUM(AV12:AW12),AV12))))/$AO$7</f>
        <v>0</v>
      </c>
    </row>
    <row r="13" spans="1:53" ht="104.65" x14ac:dyDescent="0.45">
      <c r="A13" s="36">
        <f t="shared" si="0"/>
        <v>3</v>
      </c>
      <c r="B13" s="127" t="s">
        <v>931</v>
      </c>
      <c r="C13" s="128" t="s">
        <v>971</v>
      </c>
      <c r="D13" s="129" t="s">
        <v>1462</v>
      </c>
      <c r="E13" s="130" t="s">
        <v>1687</v>
      </c>
      <c r="F13" s="162" t="s">
        <v>1716</v>
      </c>
      <c r="G13" s="95">
        <v>0.1</v>
      </c>
      <c r="H13" s="132" t="s">
        <v>1738</v>
      </c>
      <c r="I13" s="133" t="s">
        <v>1718</v>
      </c>
      <c r="J13" s="92">
        <v>3</v>
      </c>
      <c r="K13" s="92">
        <v>2</v>
      </c>
      <c r="L13" s="301">
        <f t="shared" si="1"/>
        <v>6</v>
      </c>
      <c r="M13" s="210">
        <f t="shared" si="2"/>
        <v>2</v>
      </c>
      <c r="N13" s="207">
        <v>1</v>
      </c>
      <c r="O13" s="208">
        <v>4</v>
      </c>
      <c r="P13" s="92">
        <v>3</v>
      </c>
      <c r="Q13" s="301">
        <f t="shared" si="3"/>
        <v>12</v>
      </c>
      <c r="R13" s="210">
        <f t="shared" si="4"/>
        <v>3</v>
      </c>
      <c r="S13" s="207">
        <v>1</v>
      </c>
      <c r="T13" s="226" t="s">
        <v>1617</v>
      </c>
      <c r="U13" s="92"/>
      <c r="V13" s="134"/>
      <c r="W13" s="135"/>
      <c r="X13" s="200" t="s">
        <v>1603</v>
      </c>
      <c r="Y13" s="215">
        <v>5</v>
      </c>
      <c r="Z13" s="215">
        <f t="shared" si="5"/>
        <v>5</v>
      </c>
      <c r="AA13" s="215">
        <v>5</v>
      </c>
      <c r="AB13" s="215">
        <f t="shared" si="6"/>
        <v>5</v>
      </c>
      <c r="AC13" s="215" t="s">
        <v>1607</v>
      </c>
      <c r="AE13" s="117">
        <v>0</v>
      </c>
      <c r="AF13" s="117">
        <v>0</v>
      </c>
      <c r="AG13" s="117">
        <v>0</v>
      </c>
      <c r="AH13" s="117">
        <v>0</v>
      </c>
      <c r="AI13" s="117">
        <v>0</v>
      </c>
      <c r="AJ13" s="119">
        <v>0</v>
      </c>
      <c r="AK13" s="119">
        <v>0</v>
      </c>
      <c r="AL13" s="119">
        <v>0</v>
      </c>
      <c r="AM13" s="119">
        <v>0</v>
      </c>
      <c r="AN13" s="119">
        <v>0</v>
      </c>
      <c r="AO13" s="122">
        <f>IF($AO$7=5,SUM(AJ13:AN13),IF($AO$7=4,SUM(AJ13:AM13),IF($AO$7=3,SUM(AJ13:AL13),IF($AO$7=2,SUM(AJ13:AK13),AJ13))))/$AO$7</f>
        <v>0</v>
      </c>
      <c r="AQ13" s="211">
        <v>0</v>
      </c>
      <c r="AR13" s="211">
        <v>0</v>
      </c>
      <c r="AS13" s="211">
        <v>0</v>
      </c>
      <c r="AT13" s="211">
        <v>0</v>
      </c>
      <c r="AU13" s="211">
        <v>0</v>
      </c>
      <c r="AV13" s="212">
        <v>0</v>
      </c>
      <c r="AW13" s="212">
        <v>0</v>
      </c>
      <c r="AX13" s="212">
        <v>0</v>
      </c>
      <c r="AY13" s="212">
        <v>0</v>
      </c>
      <c r="AZ13" s="212">
        <v>0</v>
      </c>
      <c r="BA13" s="213">
        <f t="shared" si="7"/>
        <v>0</v>
      </c>
    </row>
    <row r="14" spans="1:53" ht="93" x14ac:dyDescent="0.45">
      <c r="A14" s="36">
        <f t="shared" si="0"/>
        <v>4</v>
      </c>
      <c r="B14" s="127" t="s">
        <v>932</v>
      </c>
      <c r="C14" s="128" t="s">
        <v>971</v>
      </c>
      <c r="D14" s="129" t="s">
        <v>1542</v>
      </c>
      <c r="E14" s="130" t="s">
        <v>1699</v>
      </c>
      <c r="F14" s="162" t="s">
        <v>1712</v>
      </c>
      <c r="G14" s="95">
        <v>0</v>
      </c>
      <c r="H14" s="132" t="s">
        <v>1736</v>
      </c>
      <c r="I14" s="133" t="s">
        <v>1718</v>
      </c>
      <c r="J14" s="92"/>
      <c r="K14" s="92"/>
      <c r="L14" s="301">
        <f t="shared" si="1"/>
        <v>0</v>
      </c>
      <c r="M14" s="210">
        <f t="shared" si="2"/>
        <v>0</v>
      </c>
      <c r="N14" s="207">
        <v>3</v>
      </c>
      <c r="O14" s="208"/>
      <c r="P14" s="92"/>
      <c r="Q14" s="301">
        <f t="shared" si="3"/>
        <v>0</v>
      </c>
      <c r="R14" s="210">
        <f t="shared" si="4"/>
        <v>0</v>
      </c>
      <c r="S14" s="207">
        <v>3</v>
      </c>
      <c r="T14" s="226"/>
      <c r="U14" s="92"/>
      <c r="V14" s="134"/>
      <c r="W14" s="135"/>
      <c r="X14" s="200"/>
      <c r="Y14" s="215">
        <v>5</v>
      </c>
      <c r="Z14" s="215">
        <f t="shared" si="5"/>
        <v>15</v>
      </c>
      <c r="AA14" s="215">
        <v>5</v>
      </c>
      <c r="AB14" s="215">
        <f t="shared" si="6"/>
        <v>15</v>
      </c>
      <c r="AC14" s="215" t="s">
        <v>1607</v>
      </c>
      <c r="AE14" s="117">
        <v>0</v>
      </c>
      <c r="AF14" s="117">
        <v>0</v>
      </c>
      <c r="AG14" s="117">
        <v>0</v>
      </c>
      <c r="AH14" s="117">
        <v>0</v>
      </c>
      <c r="AI14" s="117">
        <v>0</v>
      </c>
      <c r="AJ14" s="119">
        <v>0</v>
      </c>
      <c r="AK14" s="119">
        <v>0</v>
      </c>
      <c r="AL14" s="119">
        <v>0</v>
      </c>
      <c r="AM14" s="119">
        <v>0</v>
      </c>
      <c r="AN14" s="119">
        <v>0</v>
      </c>
      <c r="AO14" s="122">
        <f t="shared" ref="AO14" si="8">IF($AO$7=5,SUM(AJ14:AN14),IF($AO$7=4,SUM(AJ14:AM14),IF($AO$7=3,SUM(AJ14:AL14),IF($AO$7=2,SUM(AJ14:AK14),AJ14))))/$AO$7</f>
        <v>0</v>
      </c>
      <c r="AQ14" s="211">
        <v>0</v>
      </c>
      <c r="AR14" s="211">
        <v>0</v>
      </c>
      <c r="AS14" s="211">
        <v>0</v>
      </c>
      <c r="AT14" s="211">
        <v>0</v>
      </c>
      <c r="AU14" s="211">
        <v>0</v>
      </c>
      <c r="AV14" s="212">
        <v>0</v>
      </c>
      <c r="AW14" s="212">
        <v>0</v>
      </c>
      <c r="AX14" s="212">
        <v>0</v>
      </c>
      <c r="AY14" s="212">
        <v>0</v>
      </c>
      <c r="AZ14" s="212">
        <v>0</v>
      </c>
      <c r="BA14" s="213">
        <f t="shared" si="7"/>
        <v>0</v>
      </c>
    </row>
    <row r="15" spans="1:53" ht="139.5" x14ac:dyDescent="0.45">
      <c r="A15" s="36">
        <f t="shared" si="0"/>
        <v>5</v>
      </c>
      <c r="B15" s="127" t="s">
        <v>934</v>
      </c>
      <c r="C15" s="128" t="s">
        <v>971</v>
      </c>
      <c r="D15" s="129" t="s">
        <v>1463</v>
      </c>
      <c r="E15" s="130" t="s">
        <v>1722</v>
      </c>
      <c r="F15" s="162" t="s">
        <v>1713</v>
      </c>
      <c r="G15" s="95">
        <v>0</v>
      </c>
      <c r="H15" s="132" t="s">
        <v>1736</v>
      </c>
      <c r="I15" s="133" t="s">
        <v>1719</v>
      </c>
      <c r="J15" s="92"/>
      <c r="K15" s="92"/>
      <c r="L15" s="301">
        <f t="shared" si="1"/>
        <v>0</v>
      </c>
      <c r="M15" s="210">
        <f t="shared" si="2"/>
        <v>0</v>
      </c>
      <c r="N15" s="207">
        <v>3</v>
      </c>
      <c r="O15" s="208"/>
      <c r="P15" s="92"/>
      <c r="Q15" s="301">
        <f t="shared" si="3"/>
        <v>0</v>
      </c>
      <c r="R15" s="210">
        <f t="shared" si="4"/>
        <v>0</v>
      </c>
      <c r="S15" s="207">
        <v>3</v>
      </c>
      <c r="T15" s="226"/>
      <c r="U15" s="92"/>
      <c r="V15" s="134"/>
      <c r="W15" s="135"/>
      <c r="X15" s="200" t="s">
        <v>1603</v>
      </c>
      <c r="Y15" s="215">
        <v>20</v>
      </c>
      <c r="Z15" s="215">
        <f t="shared" si="5"/>
        <v>60</v>
      </c>
      <c r="AA15" s="215">
        <v>5</v>
      </c>
      <c r="AB15" s="215">
        <f t="shared" si="6"/>
        <v>15</v>
      </c>
      <c r="AC15" s="215" t="s">
        <v>1607</v>
      </c>
      <c r="AE15" s="117">
        <v>0</v>
      </c>
      <c r="AF15" s="117">
        <v>0</v>
      </c>
      <c r="AG15" s="117">
        <v>0</v>
      </c>
      <c r="AH15" s="117">
        <v>0</v>
      </c>
      <c r="AI15" s="117">
        <v>0</v>
      </c>
      <c r="AJ15" s="119">
        <v>0</v>
      </c>
      <c r="AK15" s="119">
        <v>0</v>
      </c>
      <c r="AL15" s="119">
        <v>0</v>
      </c>
      <c r="AM15" s="119">
        <v>0</v>
      </c>
      <c r="AN15" s="119">
        <v>0</v>
      </c>
      <c r="AO15" s="122">
        <f t="shared" ref="AO15:AO24" si="9">IF($AO$7=5,SUM(AJ15:AN15),IF($AO$7=4,SUM(AJ15:AM15),IF($AO$7=3,SUM(AJ15:AL15),IF($AO$7=2,SUM(AJ15:AK15),AJ15))))/$AO$7</f>
        <v>0</v>
      </c>
      <c r="AQ15" s="211">
        <v>0</v>
      </c>
      <c r="AR15" s="211">
        <v>0</v>
      </c>
      <c r="AS15" s="211">
        <v>0</v>
      </c>
      <c r="AT15" s="211">
        <v>0</v>
      </c>
      <c r="AU15" s="211">
        <v>0</v>
      </c>
      <c r="AV15" s="212">
        <v>0</v>
      </c>
      <c r="AW15" s="212">
        <v>0</v>
      </c>
      <c r="AX15" s="212">
        <v>0</v>
      </c>
      <c r="AY15" s="212">
        <v>0</v>
      </c>
      <c r="AZ15" s="212">
        <v>0</v>
      </c>
      <c r="BA15" s="213">
        <f t="shared" si="7"/>
        <v>0</v>
      </c>
    </row>
    <row r="16" spans="1:53" ht="93" x14ac:dyDescent="0.45">
      <c r="A16" s="36">
        <f t="shared" si="0"/>
        <v>6</v>
      </c>
      <c r="B16" s="127" t="s">
        <v>935</v>
      </c>
      <c r="C16" s="128" t="s">
        <v>971</v>
      </c>
      <c r="D16" s="129" t="s">
        <v>1464</v>
      </c>
      <c r="E16" s="130" t="s">
        <v>1720</v>
      </c>
      <c r="F16" s="162" t="s">
        <v>974</v>
      </c>
      <c r="G16" s="95">
        <v>0</v>
      </c>
      <c r="H16" s="132" t="s">
        <v>1738</v>
      </c>
      <c r="I16" s="133" t="s">
        <v>1719</v>
      </c>
      <c r="J16" s="92"/>
      <c r="K16" s="92"/>
      <c r="L16" s="301">
        <f t="shared" si="1"/>
        <v>0</v>
      </c>
      <c r="M16" s="210">
        <f t="shared" si="2"/>
        <v>0</v>
      </c>
      <c r="N16" s="207">
        <v>3</v>
      </c>
      <c r="O16" s="208"/>
      <c r="P16" s="92"/>
      <c r="Q16" s="301">
        <f t="shared" si="3"/>
        <v>0</v>
      </c>
      <c r="R16" s="210">
        <f t="shared" si="4"/>
        <v>0</v>
      </c>
      <c r="S16" s="207">
        <v>3</v>
      </c>
      <c r="T16" s="226"/>
      <c r="U16" s="92"/>
      <c r="V16" s="134"/>
      <c r="W16" s="135"/>
      <c r="X16" s="200" t="s">
        <v>1603</v>
      </c>
      <c r="Y16" s="215">
        <v>20</v>
      </c>
      <c r="Z16" s="215">
        <f t="shared" si="5"/>
        <v>60</v>
      </c>
      <c r="AA16" s="215">
        <v>5</v>
      </c>
      <c r="AB16" s="215">
        <f t="shared" si="6"/>
        <v>15</v>
      </c>
      <c r="AC16" s="215" t="s">
        <v>1607</v>
      </c>
      <c r="AE16" s="117">
        <v>0</v>
      </c>
      <c r="AF16" s="117">
        <v>0</v>
      </c>
      <c r="AG16" s="117">
        <v>0</v>
      </c>
      <c r="AH16" s="117">
        <v>0</v>
      </c>
      <c r="AI16" s="117">
        <v>0</v>
      </c>
      <c r="AJ16" s="119">
        <v>0</v>
      </c>
      <c r="AK16" s="119">
        <v>0</v>
      </c>
      <c r="AL16" s="119">
        <v>0</v>
      </c>
      <c r="AM16" s="119">
        <v>0</v>
      </c>
      <c r="AN16" s="119">
        <v>0</v>
      </c>
      <c r="AO16" s="122">
        <f t="shared" si="9"/>
        <v>0</v>
      </c>
      <c r="AQ16" s="211">
        <v>0</v>
      </c>
      <c r="AR16" s="211">
        <v>0</v>
      </c>
      <c r="AS16" s="211">
        <v>0</v>
      </c>
      <c r="AT16" s="211">
        <v>0</v>
      </c>
      <c r="AU16" s="211">
        <v>0</v>
      </c>
      <c r="AV16" s="212">
        <v>0</v>
      </c>
      <c r="AW16" s="212">
        <v>0</v>
      </c>
      <c r="AX16" s="212">
        <v>0</v>
      </c>
      <c r="AY16" s="212">
        <v>0</v>
      </c>
      <c r="AZ16" s="212">
        <v>0</v>
      </c>
      <c r="BA16" s="213">
        <f t="shared" si="7"/>
        <v>0</v>
      </c>
    </row>
    <row r="17" spans="1:53" ht="93" x14ac:dyDescent="0.45">
      <c r="A17" s="36">
        <f t="shared" si="0"/>
        <v>7</v>
      </c>
      <c r="B17" s="127" t="s">
        <v>936</v>
      </c>
      <c r="C17" s="128" t="s">
        <v>971</v>
      </c>
      <c r="D17" s="129" t="s">
        <v>1465</v>
      </c>
      <c r="E17" s="130" t="s">
        <v>1721</v>
      </c>
      <c r="F17" s="162" t="s">
        <v>974</v>
      </c>
      <c r="G17" s="95">
        <v>0</v>
      </c>
      <c r="H17" s="132" t="s">
        <v>1738</v>
      </c>
      <c r="I17" s="133" t="s">
        <v>1719</v>
      </c>
      <c r="J17" s="92"/>
      <c r="K17" s="92"/>
      <c r="L17" s="301">
        <f t="shared" si="1"/>
        <v>0</v>
      </c>
      <c r="M17" s="210">
        <f t="shared" si="2"/>
        <v>0</v>
      </c>
      <c r="N17" s="207">
        <v>3</v>
      </c>
      <c r="O17" s="208"/>
      <c r="P17" s="92"/>
      <c r="Q17" s="301">
        <f t="shared" si="3"/>
        <v>0</v>
      </c>
      <c r="R17" s="210">
        <f t="shared" si="4"/>
        <v>0</v>
      </c>
      <c r="S17" s="207">
        <v>3</v>
      </c>
      <c r="T17" s="226"/>
      <c r="U17" s="92"/>
      <c r="V17" s="134"/>
      <c r="W17" s="135"/>
      <c r="X17" s="200" t="s">
        <v>1603</v>
      </c>
      <c r="Y17" s="215">
        <v>20</v>
      </c>
      <c r="Z17" s="215">
        <f t="shared" si="5"/>
        <v>60</v>
      </c>
      <c r="AA17" s="215">
        <v>5</v>
      </c>
      <c r="AB17" s="215">
        <f t="shared" si="6"/>
        <v>15</v>
      </c>
      <c r="AC17" s="215" t="s">
        <v>1607</v>
      </c>
      <c r="AE17" s="117">
        <v>0</v>
      </c>
      <c r="AF17" s="117">
        <v>0</v>
      </c>
      <c r="AG17" s="117">
        <v>0</v>
      </c>
      <c r="AH17" s="117">
        <v>0</v>
      </c>
      <c r="AI17" s="117">
        <v>0</v>
      </c>
      <c r="AJ17" s="119">
        <v>0</v>
      </c>
      <c r="AK17" s="119">
        <v>0</v>
      </c>
      <c r="AL17" s="119">
        <v>0</v>
      </c>
      <c r="AM17" s="119">
        <v>0</v>
      </c>
      <c r="AN17" s="119">
        <v>0</v>
      </c>
      <c r="AO17" s="122">
        <f t="shared" si="9"/>
        <v>0</v>
      </c>
      <c r="AQ17" s="211">
        <v>0</v>
      </c>
      <c r="AR17" s="211">
        <v>0</v>
      </c>
      <c r="AS17" s="211">
        <v>0</v>
      </c>
      <c r="AT17" s="211">
        <v>0</v>
      </c>
      <c r="AU17" s="211">
        <v>0</v>
      </c>
      <c r="AV17" s="212">
        <v>0</v>
      </c>
      <c r="AW17" s="212">
        <v>0</v>
      </c>
      <c r="AX17" s="212">
        <v>0</v>
      </c>
      <c r="AY17" s="212">
        <v>0</v>
      </c>
      <c r="AZ17" s="212">
        <v>0</v>
      </c>
      <c r="BA17" s="213">
        <f t="shared" si="7"/>
        <v>0</v>
      </c>
    </row>
    <row r="18" spans="1:53" ht="58.15" x14ac:dyDescent="0.45">
      <c r="A18" s="36">
        <f t="shared" si="0"/>
        <v>8</v>
      </c>
      <c r="B18" s="127" t="s">
        <v>938</v>
      </c>
      <c r="C18" s="128" t="s">
        <v>971</v>
      </c>
      <c r="D18" s="129" t="s">
        <v>1517</v>
      </c>
      <c r="E18" s="130" t="s">
        <v>1723</v>
      </c>
      <c r="F18" s="162" t="s">
        <v>1724</v>
      </c>
      <c r="G18" s="95">
        <v>0</v>
      </c>
      <c r="H18" s="132" t="s">
        <v>1725</v>
      </c>
      <c r="I18" s="133" t="s">
        <v>1726</v>
      </c>
      <c r="J18" s="92"/>
      <c r="K18" s="92"/>
      <c r="L18" s="301">
        <f t="shared" si="1"/>
        <v>0</v>
      </c>
      <c r="M18" s="210">
        <f t="shared" si="2"/>
        <v>0</v>
      </c>
      <c r="N18" s="207">
        <v>3</v>
      </c>
      <c r="O18" s="208"/>
      <c r="P18" s="92"/>
      <c r="Q18" s="301">
        <f t="shared" si="3"/>
        <v>0</v>
      </c>
      <c r="R18" s="210">
        <f t="shared" si="4"/>
        <v>0</v>
      </c>
      <c r="S18" s="207">
        <v>3</v>
      </c>
      <c r="T18" s="226"/>
      <c r="U18" s="92"/>
      <c r="V18" s="134"/>
      <c r="W18" s="135"/>
      <c r="X18" s="200"/>
      <c r="Y18" s="215">
        <v>5</v>
      </c>
      <c r="Z18" s="215">
        <f t="shared" si="5"/>
        <v>15</v>
      </c>
      <c r="AA18" s="215">
        <v>5</v>
      </c>
      <c r="AB18" s="215">
        <f t="shared" si="6"/>
        <v>15</v>
      </c>
      <c r="AC18" s="215" t="s">
        <v>1607</v>
      </c>
      <c r="AE18" s="117">
        <v>0</v>
      </c>
      <c r="AF18" s="117">
        <v>0</v>
      </c>
      <c r="AG18" s="117">
        <v>0</v>
      </c>
      <c r="AH18" s="117">
        <v>0</v>
      </c>
      <c r="AI18" s="117">
        <v>0</v>
      </c>
      <c r="AJ18" s="119">
        <v>0</v>
      </c>
      <c r="AK18" s="119">
        <v>0</v>
      </c>
      <c r="AL18" s="119">
        <v>0</v>
      </c>
      <c r="AM18" s="119">
        <v>0</v>
      </c>
      <c r="AN18" s="119">
        <v>0</v>
      </c>
      <c r="AO18" s="122">
        <f t="shared" si="9"/>
        <v>0</v>
      </c>
      <c r="AQ18" s="211">
        <v>0</v>
      </c>
      <c r="AR18" s="211">
        <v>0</v>
      </c>
      <c r="AS18" s="211">
        <v>0</v>
      </c>
      <c r="AT18" s="211">
        <v>0</v>
      </c>
      <c r="AU18" s="211">
        <v>0</v>
      </c>
      <c r="AV18" s="212">
        <v>0</v>
      </c>
      <c r="AW18" s="212">
        <v>0</v>
      </c>
      <c r="AX18" s="212">
        <v>0</v>
      </c>
      <c r="AY18" s="212">
        <v>0</v>
      </c>
      <c r="AZ18" s="212">
        <v>0</v>
      </c>
      <c r="BA18" s="213">
        <f t="shared" si="7"/>
        <v>0</v>
      </c>
    </row>
    <row r="19" spans="1:53" ht="69.75" x14ac:dyDescent="0.45">
      <c r="A19" s="36">
        <f t="shared" si="0"/>
        <v>9</v>
      </c>
      <c r="B19" s="127" t="s">
        <v>940</v>
      </c>
      <c r="C19" s="128" t="s">
        <v>971</v>
      </c>
      <c r="D19" s="129" t="s">
        <v>1519</v>
      </c>
      <c r="E19" s="130" t="s">
        <v>1688</v>
      </c>
      <c r="F19" s="162" t="s">
        <v>1730</v>
      </c>
      <c r="G19" s="95">
        <v>0</v>
      </c>
      <c r="H19" s="132" t="s">
        <v>1731</v>
      </c>
      <c r="I19" s="133" t="s">
        <v>1732</v>
      </c>
      <c r="J19" s="92"/>
      <c r="K19" s="92"/>
      <c r="L19" s="301">
        <f t="shared" si="1"/>
        <v>0</v>
      </c>
      <c r="M19" s="210">
        <f t="shared" si="2"/>
        <v>0</v>
      </c>
      <c r="N19" s="207">
        <v>3</v>
      </c>
      <c r="O19" s="208"/>
      <c r="P19" s="92"/>
      <c r="Q19" s="301">
        <f t="shared" si="3"/>
        <v>0</v>
      </c>
      <c r="R19" s="210">
        <f t="shared" si="4"/>
        <v>0</v>
      </c>
      <c r="S19" s="207">
        <v>3</v>
      </c>
      <c r="T19" s="226"/>
      <c r="U19" s="92"/>
      <c r="V19" s="134"/>
      <c r="W19" s="135"/>
      <c r="X19" s="200"/>
      <c r="Y19" s="215">
        <v>5</v>
      </c>
      <c r="Z19" s="215">
        <f t="shared" si="5"/>
        <v>15</v>
      </c>
      <c r="AA19" s="215">
        <v>5</v>
      </c>
      <c r="AB19" s="215">
        <f t="shared" si="6"/>
        <v>15</v>
      </c>
      <c r="AC19" s="215" t="s">
        <v>1607</v>
      </c>
      <c r="AE19" s="117">
        <v>0</v>
      </c>
      <c r="AF19" s="117">
        <v>0</v>
      </c>
      <c r="AG19" s="117">
        <v>0</v>
      </c>
      <c r="AH19" s="117">
        <v>0</v>
      </c>
      <c r="AI19" s="117">
        <v>0</v>
      </c>
      <c r="AJ19" s="119">
        <v>0</v>
      </c>
      <c r="AK19" s="119">
        <v>0</v>
      </c>
      <c r="AL19" s="119">
        <v>0</v>
      </c>
      <c r="AM19" s="119">
        <v>0</v>
      </c>
      <c r="AN19" s="119">
        <v>0</v>
      </c>
      <c r="AO19" s="122">
        <f t="shared" si="9"/>
        <v>0</v>
      </c>
      <c r="AQ19" s="211">
        <v>0</v>
      </c>
      <c r="AR19" s="211">
        <v>0</v>
      </c>
      <c r="AS19" s="211">
        <v>0</v>
      </c>
      <c r="AT19" s="211">
        <v>0</v>
      </c>
      <c r="AU19" s="211">
        <v>0</v>
      </c>
      <c r="AV19" s="212">
        <v>0</v>
      </c>
      <c r="AW19" s="212">
        <v>0</v>
      </c>
      <c r="AX19" s="212">
        <v>0</v>
      </c>
      <c r="AY19" s="212">
        <v>0</v>
      </c>
      <c r="AZ19" s="212">
        <v>0</v>
      </c>
      <c r="BA19" s="213">
        <f t="shared" si="7"/>
        <v>0</v>
      </c>
    </row>
    <row r="20" spans="1:53" ht="116.25" x14ac:dyDescent="0.45">
      <c r="A20" s="36">
        <f t="shared" si="0"/>
        <v>10</v>
      </c>
      <c r="B20" s="127" t="s">
        <v>941</v>
      </c>
      <c r="C20" s="128" t="s">
        <v>971</v>
      </c>
      <c r="D20" s="129" t="s">
        <v>1516</v>
      </c>
      <c r="E20" s="130" t="s">
        <v>1700</v>
      </c>
      <c r="F20" s="162" t="s">
        <v>1727</v>
      </c>
      <c r="G20" s="95">
        <v>0</v>
      </c>
      <c r="H20" s="132" t="s">
        <v>1728</v>
      </c>
      <c r="I20" s="133" t="s">
        <v>1729</v>
      </c>
      <c r="J20" s="92"/>
      <c r="K20" s="92"/>
      <c r="L20" s="301">
        <f t="shared" si="1"/>
        <v>0</v>
      </c>
      <c r="M20" s="210">
        <f t="shared" si="2"/>
        <v>0</v>
      </c>
      <c r="N20" s="207">
        <v>3</v>
      </c>
      <c r="O20" s="208"/>
      <c r="P20" s="92"/>
      <c r="Q20" s="301">
        <f t="shared" si="3"/>
        <v>0</v>
      </c>
      <c r="R20" s="210">
        <f t="shared" si="4"/>
        <v>0</v>
      </c>
      <c r="S20" s="207">
        <v>3</v>
      </c>
      <c r="T20" s="226"/>
      <c r="U20" s="92"/>
      <c r="V20" s="134"/>
      <c r="W20" s="135"/>
      <c r="X20" s="200"/>
      <c r="Y20" s="215">
        <v>5</v>
      </c>
      <c r="Z20" s="215">
        <f t="shared" si="5"/>
        <v>15</v>
      </c>
      <c r="AA20" s="215">
        <v>5</v>
      </c>
      <c r="AB20" s="215">
        <f t="shared" si="6"/>
        <v>15</v>
      </c>
      <c r="AC20" s="215" t="s">
        <v>1607</v>
      </c>
      <c r="AE20" s="117">
        <v>0</v>
      </c>
      <c r="AF20" s="117">
        <v>0</v>
      </c>
      <c r="AG20" s="117">
        <v>0</v>
      </c>
      <c r="AH20" s="117">
        <v>0</v>
      </c>
      <c r="AI20" s="117">
        <v>0</v>
      </c>
      <c r="AJ20" s="119">
        <v>0</v>
      </c>
      <c r="AK20" s="119">
        <v>0</v>
      </c>
      <c r="AL20" s="119">
        <v>0</v>
      </c>
      <c r="AM20" s="119">
        <v>0</v>
      </c>
      <c r="AN20" s="119">
        <v>0</v>
      </c>
      <c r="AO20" s="122">
        <f t="shared" si="9"/>
        <v>0</v>
      </c>
      <c r="AQ20" s="211">
        <v>0</v>
      </c>
      <c r="AR20" s="211">
        <v>0</v>
      </c>
      <c r="AS20" s="211">
        <v>0</v>
      </c>
      <c r="AT20" s="211">
        <v>0</v>
      </c>
      <c r="AU20" s="211">
        <v>0</v>
      </c>
      <c r="AV20" s="212">
        <v>0</v>
      </c>
      <c r="AW20" s="212">
        <v>0</v>
      </c>
      <c r="AX20" s="212">
        <v>0</v>
      </c>
      <c r="AY20" s="212">
        <v>0</v>
      </c>
      <c r="AZ20" s="212">
        <v>0</v>
      </c>
      <c r="BA20" s="213">
        <f t="shared" si="7"/>
        <v>0</v>
      </c>
    </row>
    <row r="21" spans="1:53" ht="93" x14ac:dyDescent="0.45">
      <c r="A21" s="36">
        <f t="shared" si="0"/>
        <v>11</v>
      </c>
      <c r="B21" s="127" t="s">
        <v>1515</v>
      </c>
      <c r="C21" s="128" t="s">
        <v>971</v>
      </c>
      <c r="D21" s="129" t="s">
        <v>1552</v>
      </c>
      <c r="E21" s="130" t="s">
        <v>1689</v>
      </c>
      <c r="F21" s="162" t="s">
        <v>1733</v>
      </c>
      <c r="G21" s="95">
        <v>0</v>
      </c>
      <c r="H21" s="132" t="s">
        <v>1734</v>
      </c>
      <c r="I21" s="133" t="s">
        <v>1735</v>
      </c>
      <c r="J21" s="92"/>
      <c r="K21" s="92"/>
      <c r="L21" s="301">
        <f t="shared" si="1"/>
        <v>0</v>
      </c>
      <c r="M21" s="210">
        <f t="shared" si="2"/>
        <v>0</v>
      </c>
      <c r="N21" s="207">
        <v>3</v>
      </c>
      <c r="O21" s="208"/>
      <c r="P21" s="92"/>
      <c r="Q21" s="301">
        <f t="shared" si="3"/>
        <v>0</v>
      </c>
      <c r="R21" s="210">
        <f t="shared" si="4"/>
        <v>0</v>
      </c>
      <c r="S21" s="207">
        <v>3</v>
      </c>
      <c r="T21" s="226"/>
      <c r="U21" s="92"/>
      <c r="V21" s="134"/>
      <c r="W21" s="135"/>
      <c r="X21" s="200"/>
      <c r="Y21" s="215">
        <v>5</v>
      </c>
      <c r="Z21" s="215">
        <f t="shared" si="5"/>
        <v>15</v>
      </c>
      <c r="AA21" s="215">
        <v>5</v>
      </c>
      <c r="AB21" s="215">
        <f t="shared" si="6"/>
        <v>15</v>
      </c>
      <c r="AC21" s="215" t="s">
        <v>1607</v>
      </c>
      <c r="AE21" s="117">
        <v>0</v>
      </c>
      <c r="AF21" s="117">
        <v>0</v>
      </c>
      <c r="AG21" s="117">
        <v>0</v>
      </c>
      <c r="AH21" s="117">
        <v>0</v>
      </c>
      <c r="AI21" s="117">
        <v>0</v>
      </c>
      <c r="AJ21" s="119">
        <v>0</v>
      </c>
      <c r="AK21" s="119">
        <v>0</v>
      </c>
      <c r="AL21" s="119">
        <v>0</v>
      </c>
      <c r="AM21" s="119">
        <v>0</v>
      </c>
      <c r="AN21" s="119">
        <v>0</v>
      </c>
      <c r="AO21" s="122">
        <f t="shared" si="9"/>
        <v>0</v>
      </c>
      <c r="AQ21" s="211">
        <v>0</v>
      </c>
      <c r="AR21" s="211">
        <v>0</v>
      </c>
      <c r="AS21" s="211">
        <v>0</v>
      </c>
      <c r="AT21" s="211">
        <v>0</v>
      </c>
      <c r="AU21" s="211">
        <v>0</v>
      </c>
      <c r="AV21" s="212">
        <v>0</v>
      </c>
      <c r="AW21" s="212">
        <v>0</v>
      </c>
      <c r="AX21" s="212">
        <v>0</v>
      </c>
      <c r="AY21" s="212">
        <v>0</v>
      </c>
      <c r="AZ21" s="212">
        <v>0</v>
      </c>
      <c r="BA21" s="213">
        <f t="shared" si="7"/>
        <v>0</v>
      </c>
    </row>
    <row r="22" spans="1:53" ht="81.400000000000006" x14ac:dyDescent="0.45">
      <c r="A22" s="36">
        <f t="shared" si="0"/>
        <v>12</v>
      </c>
      <c r="B22" s="127" t="s">
        <v>942</v>
      </c>
      <c r="C22" s="128" t="s">
        <v>943</v>
      </c>
      <c r="D22" s="129" t="s">
        <v>947</v>
      </c>
      <c r="E22" s="130" t="s">
        <v>1579</v>
      </c>
      <c r="F22" s="162" t="s">
        <v>1739</v>
      </c>
      <c r="G22" s="95">
        <v>0</v>
      </c>
      <c r="H22" s="132" t="s">
        <v>948</v>
      </c>
      <c r="I22" s="133" t="s">
        <v>1740</v>
      </c>
      <c r="J22" s="92"/>
      <c r="K22" s="92"/>
      <c r="L22" s="301">
        <f t="shared" si="1"/>
        <v>0</v>
      </c>
      <c r="M22" s="210">
        <f t="shared" si="2"/>
        <v>0</v>
      </c>
      <c r="N22" s="207">
        <v>3</v>
      </c>
      <c r="O22" s="208"/>
      <c r="P22" s="92"/>
      <c r="Q22" s="301">
        <f t="shared" si="3"/>
        <v>0</v>
      </c>
      <c r="R22" s="210">
        <f t="shared" si="4"/>
        <v>0</v>
      </c>
      <c r="S22" s="207">
        <v>3</v>
      </c>
      <c r="T22" s="226"/>
      <c r="U22" s="92"/>
      <c r="V22" s="134"/>
      <c r="W22" s="135"/>
      <c r="X22" s="200" t="s">
        <v>1741</v>
      </c>
      <c r="Y22" s="215">
        <v>5</v>
      </c>
      <c r="Z22" s="215">
        <f t="shared" si="5"/>
        <v>15</v>
      </c>
      <c r="AA22" s="215">
        <v>5</v>
      </c>
      <c r="AB22" s="215">
        <f t="shared" si="6"/>
        <v>15</v>
      </c>
      <c r="AC22" s="215" t="s">
        <v>1607</v>
      </c>
      <c r="AE22" s="117">
        <v>0</v>
      </c>
      <c r="AF22" s="117">
        <v>0</v>
      </c>
      <c r="AG22" s="117">
        <v>0</v>
      </c>
      <c r="AH22" s="117">
        <v>0</v>
      </c>
      <c r="AI22" s="117">
        <v>0</v>
      </c>
      <c r="AJ22" s="119">
        <v>0</v>
      </c>
      <c r="AK22" s="119">
        <v>0</v>
      </c>
      <c r="AL22" s="119">
        <v>0</v>
      </c>
      <c r="AM22" s="119">
        <v>0</v>
      </c>
      <c r="AN22" s="119">
        <v>0</v>
      </c>
      <c r="AO22" s="122">
        <f t="shared" si="9"/>
        <v>0</v>
      </c>
      <c r="AQ22" s="211">
        <v>0</v>
      </c>
      <c r="AR22" s="211">
        <v>0</v>
      </c>
      <c r="AS22" s="211">
        <v>0</v>
      </c>
      <c r="AT22" s="211">
        <v>0</v>
      </c>
      <c r="AU22" s="211">
        <v>0</v>
      </c>
      <c r="AV22" s="212">
        <v>0</v>
      </c>
      <c r="AW22" s="212">
        <v>0</v>
      </c>
      <c r="AX22" s="212">
        <v>0</v>
      </c>
      <c r="AY22" s="212">
        <v>0</v>
      </c>
      <c r="AZ22" s="212">
        <v>0</v>
      </c>
      <c r="BA22" s="213">
        <f t="shared" si="7"/>
        <v>0</v>
      </c>
    </row>
    <row r="23" spans="1:53" ht="69.75" x14ac:dyDescent="0.45">
      <c r="A23" s="36">
        <f t="shared" si="0"/>
        <v>13</v>
      </c>
      <c r="B23" s="127" t="s">
        <v>945</v>
      </c>
      <c r="C23" s="128" t="s">
        <v>943</v>
      </c>
      <c r="D23" s="129" t="s">
        <v>937</v>
      </c>
      <c r="E23" s="130" t="s">
        <v>1690</v>
      </c>
      <c r="F23" s="162" t="s">
        <v>1742</v>
      </c>
      <c r="G23" s="95">
        <v>0</v>
      </c>
      <c r="H23" s="132" t="s">
        <v>1743</v>
      </c>
      <c r="I23" s="133" t="s">
        <v>1744</v>
      </c>
      <c r="J23" s="92"/>
      <c r="K23" s="92"/>
      <c r="L23" s="301">
        <f t="shared" si="1"/>
        <v>0</v>
      </c>
      <c r="M23" s="210">
        <f t="shared" si="2"/>
        <v>0</v>
      </c>
      <c r="N23" s="207">
        <v>3</v>
      </c>
      <c r="O23" s="208"/>
      <c r="P23" s="92"/>
      <c r="Q23" s="301">
        <f t="shared" si="3"/>
        <v>0</v>
      </c>
      <c r="R23" s="210">
        <f t="shared" si="4"/>
        <v>0</v>
      </c>
      <c r="S23" s="207">
        <v>3</v>
      </c>
      <c r="T23" s="226"/>
      <c r="U23" s="92"/>
      <c r="V23" s="134"/>
      <c r="W23" s="135"/>
      <c r="X23" s="200"/>
      <c r="Y23" s="215">
        <v>5</v>
      </c>
      <c r="Z23" s="215">
        <f t="shared" si="5"/>
        <v>15</v>
      </c>
      <c r="AA23" s="215">
        <v>5</v>
      </c>
      <c r="AB23" s="215">
        <f t="shared" si="6"/>
        <v>15</v>
      </c>
      <c r="AC23" s="215" t="s">
        <v>1607</v>
      </c>
      <c r="AE23" s="117">
        <v>0</v>
      </c>
      <c r="AF23" s="117">
        <v>0</v>
      </c>
      <c r="AG23" s="117">
        <v>0</v>
      </c>
      <c r="AH23" s="117">
        <v>0</v>
      </c>
      <c r="AI23" s="117">
        <v>0</v>
      </c>
      <c r="AJ23" s="119">
        <v>0</v>
      </c>
      <c r="AK23" s="119">
        <v>0</v>
      </c>
      <c r="AL23" s="119">
        <v>0</v>
      </c>
      <c r="AM23" s="119">
        <v>0</v>
      </c>
      <c r="AN23" s="119">
        <v>0</v>
      </c>
      <c r="AO23" s="122">
        <f t="shared" si="9"/>
        <v>0</v>
      </c>
      <c r="AQ23" s="211">
        <v>0</v>
      </c>
      <c r="AR23" s="211">
        <v>0</v>
      </c>
      <c r="AS23" s="211">
        <v>0</v>
      </c>
      <c r="AT23" s="211">
        <v>0</v>
      </c>
      <c r="AU23" s="211">
        <v>0</v>
      </c>
      <c r="AV23" s="212">
        <v>0</v>
      </c>
      <c r="AW23" s="212">
        <v>0</v>
      </c>
      <c r="AX23" s="212">
        <v>0</v>
      </c>
      <c r="AY23" s="212">
        <v>0</v>
      </c>
      <c r="AZ23" s="212">
        <v>0</v>
      </c>
      <c r="BA23" s="213">
        <f t="shared" si="7"/>
        <v>0</v>
      </c>
    </row>
    <row r="24" spans="1:53" ht="69.75" x14ac:dyDescent="0.45">
      <c r="A24" s="36">
        <f t="shared" si="0"/>
        <v>14</v>
      </c>
      <c r="B24" s="127" t="s">
        <v>946</v>
      </c>
      <c r="C24" s="128" t="s">
        <v>943</v>
      </c>
      <c r="D24" s="129" t="s">
        <v>951</v>
      </c>
      <c r="E24" s="130" t="s">
        <v>1701</v>
      </c>
      <c r="F24" s="162" t="s">
        <v>1745</v>
      </c>
      <c r="G24" s="95">
        <v>0</v>
      </c>
      <c r="H24" s="132" t="s">
        <v>1743</v>
      </c>
      <c r="I24" s="133" t="s">
        <v>1746</v>
      </c>
      <c r="J24" s="92"/>
      <c r="K24" s="92"/>
      <c r="L24" s="301">
        <f t="shared" si="1"/>
        <v>0</v>
      </c>
      <c r="M24" s="210">
        <f t="shared" si="2"/>
        <v>0</v>
      </c>
      <c r="N24" s="207">
        <v>3</v>
      </c>
      <c r="O24" s="208"/>
      <c r="P24" s="92"/>
      <c r="Q24" s="301">
        <f t="shared" si="3"/>
        <v>0</v>
      </c>
      <c r="R24" s="210">
        <f t="shared" si="4"/>
        <v>0</v>
      </c>
      <c r="S24" s="207">
        <v>3</v>
      </c>
      <c r="T24" s="226"/>
      <c r="U24" s="92"/>
      <c r="V24" s="134"/>
      <c r="W24" s="135"/>
      <c r="X24" s="200"/>
      <c r="Y24" s="215">
        <v>5</v>
      </c>
      <c r="Z24" s="215">
        <f t="shared" si="5"/>
        <v>15</v>
      </c>
      <c r="AA24" s="215">
        <v>5</v>
      </c>
      <c r="AB24" s="215">
        <f t="shared" si="6"/>
        <v>15</v>
      </c>
      <c r="AC24" s="215" t="s">
        <v>1607</v>
      </c>
      <c r="AE24" s="117">
        <v>0</v>
      </c>
      <c r="AF24" s="117">
        <v>0</v>
      </c>
      <c r="AG24" s="117">
        <v>0</v>
      </c>
      <c r="AH24" s="117">
        <v>0</v>
      </c>
      <c r="AI24" s="117">
        <v>0</v>
      </c>
      <c r="AJ24" s="119">
        <v>0</v>
      </c>
      <c r="AK24" s="119">
        <v>0</v>
      </c>
      <c r="AL24" s="119">
        <v>0</v>
      </c>
      <c r="AM24" s="119">
        <v>0</v>
      </c>
      <c r="AN24" s="119">
        <v>0</v>
      </c>
      <c r="AO24" s="122">
        <f t="shared" si="9"/>
        <v>0</v>
      </c>
      <c r="AQ24" s="211">
        <v>0</v>
      </c>
      <c r="AR24" s="211">
        <v>0</v>
      </c>
      <c r="AS24" s="211">
        <v>0</v>
      </c>
      <c r="AT24" s="211">
        <v>0</v>
      </c>
      <c r="AU24" s="211">
        <v>0</v>
      </c>
      <c r="AV24" s="212">
        <v>0</v>
      </c>
      <c r="AW24" s="212">
        <v>0</v>
      </c>
      <c r="AX24" s="212">
        <v>0</v>
      </c>
      <c r="AY24" s="212">
        <v>0</v>
      </c>
      <c r="AZ24" s="212">
        <v>0</v>
      </c>
      <c r="BA24" s="213">
        <f t="shared" si="7"/>
        <v>0</v>
      </c>
    </row>
    <row r="25" spans="1:53" ht="46.5" x14ac:dyDescent="0.45">
      <c r="A25" s="36">
        <f t="shared" si="0"/>
        <v>15</v>
      </c>
      <c r="B25" s="127" t="s">
        <v>949</v>
      </c>
      <c r="C25" s="128" t="s">
        <v>943</v>
      </c>
      <c r="D25" s="129" t="s">
        <v>953</v>
      </c>
      <c r="E25" s="130" t="s">
        <v>1702</v>
      </c>
      <c r="F25" s="162" t="s">
        <v>1747</v>
      </c>
      <c r="G25" s="95">
        <v>0</v>
      </c>
      <c r="H25" s="132" t="s">
        <v>1751</v>
      </c>
      <c r="I25" s="133" t="s">
        <v>1748</v>
      </c>
      <c r="J25" s="92"/>
      <c r="K25" s="92"/>
      <c r="L25" s="301">
        <f t="shared" si="1"/>
        <v>0</v>
      </c>
      <c r="M25" s="210">
        <f t="shared" si="2"/>
        <v>0</v>
      </c>
      <c r="N25" s="207">
        <v>3</v>
      </c>
      <c r="O25" s="208"/>
      <c r="P25" s="92"/>
      <c r="Q25" s="301">
        <f t="shared" si="3"/>
        <v>0</v>
      </c>
      <c r="R25" s="210">
        <f t="shared" si="4"/>
        <v>0</v>
      </c>
      <c r="S25" s="207">
        <v>3</v>
      </c>
      <c r="T25" s="226"/>
      <c r="U25" s="92"/>
      <c r="V25" s="134"/>
      <c r="W25" s="135"/>
      <c r="X25" s="200" t="s">
        <v>1749</v>
      </c>
      <c r="Y25" s="215">
        <v>5</v>
      </c>
      <c r="Z25" s="215">
        <f t="shared" si="5"/>
        <v>15</v>
      </c>
      <c r="AA25" s="215">
        <v>5</v>
      </c>
      <c r="AB25" s="215">
        <f t="shared" si="6"/>
        <v>15</v>
      </c>
      <c r="AC25" s="215" t="s">
        <v>1607</v>
      </c>
      <c r="AE25" s="117">
        <v>0</v>
      </c>
      <c r="AF25" s="117">
        <v>0</v>
      </c>
      <c r="AG25" s="117">
        <v>0</v>
      </c>
      <c r="AH25" s="117">
        <v>0</v>
      </c>
      <c r="AI25" s="117">
        <v>0</v>
      </c>
      <c r="AJ25" s="119">
        <v>0</v>
      </c>
      <c r="AK25" s="119">
        <v>0</v>
      </c>
      <c r="AL25" s="119">
        <v>0</v>
      </c>
      <c r="AM25" s="119">
        <v>0</v>
      </c>
      <c r="AN25" s="119">
        <v>0</v>
      </c>
      <c r="AO25" s="122">
        <f t="shared" ref="AO25" si="10">IF($AO$7=5,SUM(AJ25:AN25),IF($AO$7=4,SUM(AJ25:AM25),IF($AO$7=3,SUM(AJ25:AL25),IF($AO$7=2,SUM(AJ25:AK25),AJ25))))/$AO$7</f>
        <v>0</v>
      </c>
      <c r="AQ25" s="211">
        <v>0</v>
      </c>
      <c r="AR25" s="211">
        <v>0</v>
      </c>
      <c r="AS25" s="211">
        <v>0</v>
      </c>
      <c r="AT25" s="211">
        <v>0</v>
      </c>
      <c r="AU25" s="211">
        <v>0</v>
      </c>
      <c r="AV25" s="212">
        <v>0</v>
      </c>
      <c r="AW25" s="212">
        <v>0</v>
      </c>
      <c r="AX25" s="212">
        <v>0</v>
      </c>
      <c r="AY25" s="212">
        <v>0</v>
      </c>
      <c r="AZ25" s="212">
        <v>0</v>
      </c>
      <c r="BA25" s="213">
        <f t="shared" si="7"/>
        <v>0</v>
      </c>
    </row>
    <row r="26" spans="1:53" ht="46.5" x14ac:dyDescent="0.45">
      <c r="A26" s="36">
        <f t="shared" si="0"/>
        <v>16</v>
      </c>
      <c r="B26" s="127" t="s">
        <v>1580</v>
      </c>
      <c r="C26" s="128" t="s">
        <v>943</v>
      </c>
      <c r="D26" s="129" t="s">
        <v>954</v>
      </c>
      <c r="E26" s="130" t="s">
        <v>1599</v>
      </c>
      <c r="F26" s="162" t="s">
        <v>1750</v>
      </c>
      <c r="G26" s="95">
        <v>0</v>
      </c>
      <c r="H26" s="132" t="s">
        <v>1752</v>
      </c>
      <c r="I26" s="133" t="s">
        <v>1753</v>
      </c>
      <c r="J26" s="92"/>
      <c r="K26" s="92"/>
      <c r="L26" s="301">
        <f t="shared" si="1"/>
        <v>0</v>
      </c>
      <c r="M26" s="210">
        <f t="shared" si="2"/>
        <v>0</v>
      </c>
      <c r="N26" s="207">
        <v>3</v>
      </c>
      <c r="O26" s="208"/>
      <c r="P26" s="92"/>
      <c r="Q26" s="301">
        <f t="shared" si="3"/>
        <v>0</v>
      </c>
      <c r="R26" s="210">
        <f t="shared" si="4"/>
        <v>0</v>
      </c>
      <c r="S26" s="207">
        <v>3</v>
      </c>
      <c r="T26" s="226"/>
      <c r="U26" s="92"/>
      <c r="V26" s="134"/>
      <c r="W26" s="135"/>
      <c r="X26" s="200"/>
      <c r="Y26" s="215">
        <v>5</v>
      </c>
      <c r="Z26" s="215">
        <f t="shared" si="5"/>
        <v>15</v>
      </c>
      <c r="AA26" s="215">
        <v>5</v>
      </c>
      <c r="AB26" s="215">
        <f t="shared" si="6"/>
        <v>15</v>
      </c>
      <c r="AC26" s="215" t="s">
        <v>1607</v>
      </c>
      <c r="AE26" s="117">
        <v>0</v>
      </c>
      <c r="AF26" s="117">
        <v>0</v>
      </c>
      <c r="AG26" s="117">
        <v>0</v>
      </c>
      <c r="AH26" s="117">
        <v>0</v>
      </c>
      <c r="AI26" s="117">
        <v>0</v>
      </c>
      <c r="AJ26" s="119">
        <v>0</v>
      </c>
      <c r="AK26" s="119">
        <v>0</v>
      </c>
      <c r="AL26" s="119">
        <v>0</v>
      </c>
      <c r="AM26" s="119">
        <v>0</v>
      </c>
      <c r="AN26" s="119">
        <v>0</v>
      </c>
      <c r="AO26" s="122">
        <f t="shared" ref="AO26:AO44" si="11">IF($AO$7=5,SUM(AJ26:AN26),IF($AO$7=4,SUM(AJ26:AM26),IF($AO$7=3,SUM(AJ26:AL26),IF($AO$7=2,SUM(AJ26:AK26),AJ26))))/$AO$7</f>
        <v>0</v>
      </c>
      <c r="AQ26" s="211">
        <v>0</v>
      </c>
      <c r="AR26" s="211">
        <v>0</v>
      </c>
      <c r="AS26" s="211">
        <v>0</v>
      </c>
      <c r="AT26" s="211">
        <v>0</v>
      </c>
      <c r="AU26" s="211">
        <v>0</v>
      </c>
      <c r="AV26" s="212">
        <v>0</v>
      </c>
      <c r="AW26" s="212">
        <v>0</v>
      </c>
      <c r="AX26" s="212">
        <v>0</v>
      </c>
      <c r="AY26" s="212">
        <v>0</v>
      </c>
      <c r="AZ26" s="212">
        <v>0</v>
      </c>
      <c r="BA26" s="213">
        <f t="shared" si="7"/>
        <v>0</v>
      </c>
    </row>
    <row r="27" spans="1:53" ht="46.5" x14ac:dyDescent="0.45">
      <c r="A27" s="36">
        <f t="shared" si="0"/>
        <v>17</v>
      </c>
      <c r="B27" s="127" t="s">
        <v>1581</v>
      </c>
      <c r="C27" s="128" t="s">
        <v>943</v>
      </c>
      <c r="D27" s="129" t="s">
        <v>1600</v>
      </c>
      <c r="E27" s="130" t="s">
        <v>1601</v>
      </c>
      <c r="F27" s="162" t="s">
        <v>1754</v>
      </c>
      <c r="G27" s="95">
        <v>0</v>
      </c>
      <c r="H27" s="132" t="s">
        <v>1755</v>
      </c>
      <c r="I27" s="133" t="s">
        <v>1756</v>
      </c>
      <c r="J27" s="92"/>
      <c r="K27" s="92"/>
      <c r="L27" s="301">
        <f t="shared" si="1"/>
        <v>0</v>
      </c>
      <c r="M27" s="210">
        <f t="shared" si="2"/>
        <v>0</v>
      </c>
      <c r="N27" s="207">
        <v>3</v>
      </c>
      <c r="O27" s="208"/>
      <c r="P27" s="92"/>
      <c r="Q27" s="301">
        <f t="shared" si="3"/>
        <v>0</v>
      </c>
      <c r="R27" s="210">
        <f t="shared" si="4"/>
        <v>0</v>
      </c>
      <c r="S27" s="207">
        <v>3</v>
      </c>
      <c r="T27" s="226"/>
      <c r="U27" s="92"/>
      <c r="V27" s="134"/>
      <c r="W27" s="135"/>
      <c r="X27" s="200"/>
      <c r="Y27" s="215">
        <v>5</v>
      </c>
      <c r="Z27" s="215">
        <f t="shared" si="5"/>
        <v>15</v>
      </c>
      <c r="AA27" s="215">
        <v>5</v>
      </c>
      <c r="AB27" s="215">
        <f t="shared" si="6"/>
        <v>15</v>
      </c>
      <c r="AC27" s="215" t="s">
        <v>1607</v>
      </c>
      <c r="AE27" s="117">
        <v>0</v>
      </c>
      <c r="AF27" s="117">
        <v>0</v>
      </c>
      <c r="AG27" s="117">
        <v>0</v>
      </c>
      <c r="AH27" s="117">
        <v>0</v>
      </c>
      <c r="AI27" s="117">
        <v>0</v>
      </c>
      <c r="AJ27" s="119">
        <v>0</v>
      </c>
      <c r="AK27" s="119">
        <v>0</v>
      </c>
      <c r="AL27" s="119">
        <v>0</v>
      </c>
      <c r="AM27" s="119">
        <v>0</v>
      </c>
      <c r="AN27" s="119">
        <v>0</v>
      </c>
      <c r="AO27" s="122">
        <f t="shared" si="11"/>
        <v>0</v>
      </c>
      <c r="AQ27" s="211">
        <v>0</v>
      </c>
      <c r="AR27" s="211">
        <v>0</v>
      </c>
      <c r="AS27" s="211">
        <v>0</v>
      </c>
      <c r="AT27" s="211">
        <v>0</v>
      </c>
      <c r="AU27" s="211">
        <v>0</v>
      </c>
      <c r="AV27" s="212">
        <v>0</v>
      </c>
      <c r="AW27" s="212">
        <v>0</v>
      </c>
      <c r="AX27" s="212">
        <v>0</v>
      </c>
      <c r="AY27" s="212">
        <v>0</v>
      </c>
      <c r="AZ27" s="212">
        <v>0</v>
      </c>
      <c r="BA27" s="213">
        <f t="shared" si="7"/>
        <v>0</v>
      </c>
    </row>
    <row r="28" spans="1:53" ht="46.5" x14ac:dyDescent="0.45">
      <c r="A28" s="36">
        <f t="shared" si="0"/>
        <v>18</v>
      </c>
      <c r="B28" s="127" t="s">
        <v>1582</v>
      </c>
      <c r="C28" s="128" t="s">
        <v>943</v>
      </c>
      <c r="D28" s="129" t="s">
        <v>1555</v>
      </c>
      <c r="E28" s="130" t="s">
        <v>1691</v>
      </c>
      <c r="F28" s="162" t="s">
        <v>1757</v>
      </c>
      <c r="G28" s="95">
        <v>0</v>
      </c>
      <c r="H28" s="132" t="s">
        <v>1758</v>
      </c>
      <c r="I28" s="133" t="s">
        <v>1759</v>
      </c>
      <c r="J28" s="92"/>
      <c r="K28" s="92"/>
      <c r="L28" s="301">
        <f t="shared" si="1"/>
        <v>0</v>
      </c>
      <c r="M28" s="210">
        <f t="shared" si="2"/>
        <v>0</v>
      </c>
      <c r="N28" s="207">
        <v>3</v>
      </c>
      <c r="O28" s="208"/>
      <c r="P28" s="92"/>
      <c r="Q28" s="301">
        <f t="shared" si="3"/>
        <v>0</v>
      </c>
      <c r="R28" s="210">
        <f t="shared" si="4"/>
        <v>0</v>
      </c>
      <c r="S28" s="207">
        <v>3</v>
      </c>
      <c r="T28" s="226"/>
      <c r="U28" s="92"/>
      <c r="V28" s="134"/>
      <c r="W28" s="135"/>
      <c r="X28" s="200"/>
      <c r="Y28" s="215">
        <v>5</v>
      </c>
      <c r="Z28" s="215">
        <f t="shared" si="5"/>
        <v>15</v>
      </c>
      <c r="AA28" s="215">
        <v>5</v>
      </c>
      <c r="AB28" s="215">
        <f t="shared" si="6"/>
        <v>15</v>
      </c>
      <c r="AC28" s="215" t="s">
        <v>1607</v>
      </c>
      <c r="AE28" s="117">
        <v>0</v>
      </c>
      <c r="AF28" s="117">
        <v>0</v>
      </c>
      <c r="AG28" s="117">
        <v>0</v>
      </c>
      <c r="AH28" s="117">
        <v>0</v>
      </c>
      <c r="AI28" s="117">
        <v>0</v>
      </c>
      <c r="AJ28" s="119">
        <v>0</v>
      </c>
      <c r="AK28" s="119">
        <v>0</v>
      </c>
      <c r="AL28" s="119">
        <v>0</v>
      </c>
      <c r="AM28" s="119">
        <v>0</v>
      </c>
      <c r="AN28" s="119">
        <v>0</v>
      </c>
      <c r="AO28" s="122">
        <f t="shared" si="11"/>
        <v>0</v>
      </c>
      <c r="AQ28" s="211">
        <v>0</v>
      </c>
      <c r="AR28" s="211">
        <v>0</v>
      </c>
      <c r="AS28" s="211">
        <v>0</v>
      </c>
      <c r="AT28" s="211">
        <v>0</v>
      </c>
      <c r="AU28" s="211">
        <v>0</v>
      </c>
      <c r="AV28" s="212">
        <v>0</v>
      </c>
      <c r="AW28" s="212">
        <v>0</v>
      </c>
      <c r="AX28" s="212">
        <v>0</v>
      </c>
      <c r="AY28" s="212">
        <v>0</v>
      </c>
      <c r="AZ28" s="212">
        <v>0</v>
      </c>
      <c r="BA28" s="213">
        <f t="shared" si="7"/>
        <v>0</v>
      </c>
    </row>
    <row r="29" spans="1:53" ht="81.400000000000006" x14ac:dyDescent="0.45">
      <c r="A29" s="36">
        <f t="shared" si="0"/>
        <v>19</v>
      </c>
      <c r="B29" s="127" t="s">
        <v>950</v>
      </c>
      <c r="C29" s="128" t="s">
        <v>943</v>
      </c>
      <c r="D29" s="129" t="s">
        <v>956</v>
      </c>
      <c r="E29" s="130" t="s">
        <v>1760</v>
      </c>
      <c r="F29" s="162" t="s">
        <v>1761</v>
      </c>
      <c r="G29" s="95">
        <v>0</v>
      </c>
      <c r="H29" s="132" t="s">
        <v>1762</v>
      </c>
      <c r="I29" s="133" t="s">
        <v>1763</v>
      </c>
      <c r="J29" s="92"/>
      <c r="K29" s="92"/>
      <c r="L29" s="301">
        <f t="shared" si="1"/>
        <v>0</v>
      </c>
      <c r="M29" s="210">
        <f t="shared" si="2"/>
        <v>0</v>
      </c>
      <c r="N29" s="207">
        <v>3</v>
      </c>
      <c r="O29" s="208"/>
      <c r="P29" s="92"/>
      <c r="Q29" s="301">
        <f t="shared" si="3"/>
        <v>0</v>
      </c>
      <c r="R29" s="210">
        <f t="shared" si="4"/>
        <v>0</v>
      </c>
      <c r="S29" s="207">
        <v>3</v>
      </c>
      <c r="T29" s="226"/>
      <c r="U29" s="92"/>
      <c r="V29" s="134"/>
      <c r="W29" s="135"/>
      <c r="X29" s="200"/>
      <c r="Y29" s="215">
        <v>5</v>
      </c>
      <c r="Z29" s="215">
        <f t="shared" si="5"/>
        <v>15</v>
      </c>
      <c r="AA29" s="215">
        <v>5</v>
      </c>
      <c r="AB29" s="215">
        <f t="shared" si="6"/>
        <v>15</v>
      </c>
      <c r="AC29" s="215" t="s">
        <v>1607</v>
      </c>
      <c r="AE29" s="117">
        <v>0</v>
      </c>
      <c r="AF29" s="117">
        <v>0</v>
      </c>
      <c r="AG29" s="117">
        <v>0</v>
      </c>
      <c r="AH29" s="117">
        <v>0</v>
      </c>
      <c r="AI29" s="117">
        <v>0</v>
      </c>
      <c r="AJ29" s="119">
        <v>0</v>
      </c>
      <c r="AK29" s="119">
        <v>0</v>
      </c>
      <c r="AL29" s="119">
        <v>0</v>
      </c>
      <c r="AM29" s="119">
        <v>0</v>
      </c>
      <c r="AN29" s="119">
        <v>0</v>
      </c>
      <c r="AO29" s="122">
        <f t="shared" si="11"/>
        <v>0</v>
      </c>
      <c r="AQ29" s="211">
        <v>0</v>
      </c>
      <c r="AR29" s="211">
        <v>0</v>
      </c>
      <c r="AS29" s="211">
        <v>0</v>
      </c>
      <c r="AT29" s="211">
        <v>0</v>
      </c>
      <c r="AU29" s="211">
        <v>0</v>
      </c>
      <c r="AV29" s="212">
        <v>0</v>
      </c>
      <c r="AW29" s="212">
        <v>0</v>
      </c>
      <c r="AX29" s="212">
        <v>0</v>
      </c>
      <c r="AY29" s="212">
        <v>0</v>
      </c>
      <c r="AZ29" s="212">
        <v>0</v>
      </c>
      <c r="BA29" s="213">
        <f t="shared" si="7"/>
        <v>0</v>
      </c>
    </row>
    <row r="30" spans="1:53" ht="69.75" x14ac:dyDescent="0.45">
      <c r="A30" s="36">
        <f t="shared" si="0"/>
        <v>20</v>
      </c>
      <c r="B30" s="127" t="s">
        <v>952</v>
      </c>
      <c r="C30" s="128" t="s">
        <v>943</v>
      </c>
      <c r="D30" s="129" t="s">
        <v>958</v>
      </c>
      <c r="E30" s="130" t="s">
        <v>1692</v>
      </c>
      <c r="F30" s="162" t="s">
        <v>1764</v>
      </c>
      <c r="G30" s="95">
        <v>0</v>
      </c>
      <c r="H30" s="132" t="s">
        <v>1765</v>
      </c>
      <c r="I30" s="133" t="s">
        <v>1766</v>
      </c>
      <c r="J30" s="92"/>
      <c r="K30" s="92"/>
      <c r="L30" s="301">
        <f t="shared" si="1"/>
        <v>0</v>
      </c>
      <c r="M30" s="210">
        <f t="shared" si="2"/>
        <v>0</v>
      </c>
      <c r="N30" s="207">
        <v>3</v>
      </c>
      <c r="O30" s="208"/>
      <c r="P30" s="92"/>
      <c r="Q30" s="301">
        <f t="shared" si="3"/>
        <v>0</v>
      </c>
      <c r="R30" s="210">
        <f t="shared" si="4"/>
        <v>0</v>
      </c>
      <c r="S30" s="207">
        <v>3</v>
      </c>
      <c r="T30" s="226"/>
      <c r="U30" s="92"/>
      <c r="V30" s="134"/>
      <c r="W30" s="135"/>
      <c r="X30" s="200"/>
      <c r="Y30" s="215">
        <v>5</v>
      </c>
      <c r="Z30" s="215">
        <f t="shared" si="5"/>
        <v>15</v>
      </c>
      <c r="AA30" s="215">
        <v>5</v>
      </c>
      <c r="AB30" s="215">
        <f t="shared" si="6"/>
        <v>15</v>
      </c>
      <c r="AC30" s="215" t="s">
        <v>1607</v>
      </c>
      <c r="AE30" s="117">
        <v>0</v>
      </c>
      <c r="AF30" s="117">
        <v>0</v>
      </c>
      <c r="AG30" s="117">
        <v>0</v>
      </c>
      <c r="AH30" s="117">
        <v>0</v>
      </c>
      <c r="AI30" s="117">
        <v>0</v>
      </c>
      <c r="AJ30" s="119">
        <v>0</v>
      </c>
      <c r="AK30" s="119">
        <v>0</v>
      </c>
      <c r="AL30" s="119">
        <v>0</v>
      </c>
      <c r="AM30" s="119">
        <v>0</v>
      </c>
      <c r="AN30" s="119">
        <v>0</v>
      </c>
      <c r="AO30" s="122">
        <f t="shared" si="11"/>
        <v>0</v>
      </c>
      <c r="AQ30" s="211">
        <v>0</v>
      </c>
      <c r="AR30" s="211">
        <v>0</v>
      </c>
      <c r="AS30" s="211">
        <v>0</v>
      </c>
      <c r="AT30" s="211">
        <v>0</v>
      </c>
      <c r="AU30" s="211">
        <v>0</v>
      </c>
      <c r="AV30" s="212">
        <v>0</v>
      </c>
      <c r="AW30" s="212">
        <v>0</v>
      </c>
      <c r="AX30" s="212">
        <v>0</v>
      </c>
      <c r="AY30" s="212">
        <v>0</v>
      </c>
      <c r="AZ30" s="212">
        <v>0</v>
      </c>
      <c r="BA30" s="213">
        <f t="shared" si="7"/>
        <v>0</v>
      </c>
    </row>
    <row r="31" spans="1:53" ht="88.05" customHeight="1" x14ac:dyDescent="0.45">
      <c r="A31" s="36">
        <f t="shared" si="0"/>
        <v>21</v>
      </c>
      <c r="B31" s="127" t="s">
        <v>955</v>
      </c>
      <c r="C31" s="128" t="s">
        <v>943</v>
      </c>
      <c r="D31" s="129" t="s">
        <v>960</v>
      </c>
      <c r="E31" s="130" t="s">
        <v>1703</v>
      </c>
      <c r="F31" s="162" t="s">
        <v>1767</v>
      </c>
      <c r="G31" s="95">
        <v>0</v>
      </c>
      <c r="H31" s="132" t="s">
        <v>961</v>
      </c>
      <c r="I31" s="133" t="s">
        <v>1777</v>
      </c>
      <c r="J31" s="92"/>
      <c r="K31" s="92"/>
      <c r="L31" s="301">
        <f t="shared" si="1"/>
        <v>0</v>
      </c>
      <c r="M31" s="210">
        <f t="shared" si="2"/>
        <v>0</v>
      </c>
      <c r="N31" s="207">
        <v>3</v>
      </c>
      <c r="O31" s="208"/>
      <c r="P31" s="92"/>
      <c r="Q31" s="301">
        <f t="shared" si="3"/>
        <v>0</v>
      </c>
      <c r="R31" s="210">
        <f t="shared" si="4"/>
        <v>0</v>
      </c>
      <c r="S31" s="207">
        <v>3</v>
      </c>
      <c r="T31" s="226"/>
      <c r="U31" s="92"/>
      <c r="V31" s="134"/>
      <c r="W31" s="135"/>
      <c r="X31" s="200"/>
      <c r="Y31" s="215">
        <v>5</v>
      </c>
      <c r="Z31" s="215">
        <f t="shared" si="5"/>
        <v>15</v>
      </c>
      <c r="AA31" s="215">
        <v>5</v>
      </c>
      <c r="AB31" s="215">
        <f t="shared" si="6"/>
        <v>15</v>
      </c>
      <c r="AC31" s="215" t="s">
        <v>1607</v>
      </c>
      <c r="AE31" s="117">
        <v>0</v>
      </c>
      <c r="AF31" s="117">
        <v>0</v>
      </c>
      <c r="AG31" s="117">
        <v>0</v>
      </c>
      <c r="AH31" s="117">
        <v>0</v>
      </c>
      <c r="AI31" s="117">
        <v>0</v>
      </c>
      <c r="AJ31" s="119">
        <v>0</v>
      </c>
      <c r="AK31" s="119">
        <v>0</v>
      </c>
      <c r="AL31" s="119">
        <v>0</v>
      </c>
      <c r="AM31" s="119">
        <v>0</v>
      </c>
      <c r="AN31" s="119">
        <v>0</v>
      </c>
      <c r="AO31" s="122">
        <f t="shared" si="11"/>
        <v>0</v>
      </c>
      <c r="AQ31" s="211">
        <v>0</v>
      </c>
      <c r="AR31" s="211">
        <v>0</v>
      </c>
      <c r="AS31" s="211">
        <v>0</v>
      </c>
      <c r="AT31" s="211">
        <v>0</v>
      </c>
      <c r="AU31" s="211">
        <v>0</v>
      </c>
      <c r="AV31" s="212">
        <v>0</v>
      </c>
      <c r="AW31" s="212">
        <v>0</v>
      </c>
      <c r="AX31" s="212">
        <v>0</v>
      </c>
      <c r="AY31" s="212">
        <v>0</v>
      </c>
      <c r="AZ31" s="212">
        <v>0</v>
      </c>
      <c r="BA31" s="213">
        <f t="shared" si="7"/>
        <v>0</v>
      </c>
    </row>
    <row r="32" spans="1:53" ht="87.6" customHeight="1" x14ac:dyDescent="0.45">
      <c r="A32" s="36">
        <f t="shared" si="0"/>
        <v>22</v>
      </c>
      <c r="B32" s="127" t="s">
        <v>957</v>
      </c>
      <c r="C32" s="128" t="s">
        <v>943</v>
      </c>
      <c r="D32" s="129" t="s">
        <v>963</v>
      </c>
      <c r="E32" s="130" t="s">
        <v>1693</v>
      </c>
      <c r="F32" s="162" t="s">
        <v>1768</v>
      </c>
      <c r="G32" s="95">
        <v>0</v>
      </c>
      <c r="H32" s="132" t="s">
        <v>961</v>
      </c>
      <c r="I32" s="133" t="s">
        <v>1777</v>
      </c>
      <c r="J32" s="92"/>
      <c r="K32" s="92"/>
      <c r="L32" s="301">
        <f t="shared" si="1"/>
        <v>0</v>
      </c>
      <c r="M32" s="210">
        <f t="shared" si="2"/>
        <v>0</v>
      </c>
      <c r="N32" s="207">
        <v>3</v>
      </c>
      <c r="O32" s="208"/>
      <c r="P32" s="92"/>
      <c r="Q32" s="301">
        <f t="shared" si="3"/>
        <v>0</v>
      </c>
      <c r="R32" s="210">
        <f t="shared" si="4"/>
        <v>0</v>
      </c>
      <c r="S32" s="207">
        <v>3</v>
      </c>
      <c r="T32" s="226"/>
      <c r="U32" s="92"/>
      <c r="V32" s="134"/>
      <c r="W32" s="135"/>
      <c r="X32" s="200"/>
      <c r="Y32" s="215">
        <v>5</v>
      </c>
      <c r="Z32" s="215">
        <f t="shared" si="5"/>
        <v>15</v>
      </c>
      <c r="AA32" s="215">
        <v>5</v>
      </c>
      <c r="AB32" s="215">
        <f t="shared" si="6"/>
        <v>15</v>
      </c>
      <c r="AC32" s="215" t="s">
        <v>1607</v>
      </c>
      <c r="AE32" s="117">
        <v>0</v>
      </c>
      <c r="AF32" s="117">
        <v>0</v>
      </c>
      <c r="AG32" s="117">
        <v>0</v>
      </c>
      <c r="AH32" s="117">
        <v>0</v>
      </c>
      <c r="AI32" s="117">
        <v>0</v>
      </c>
      <c r="AJ32" s="119">
        <v>0</v>
      </c>
      <c r="AK32" s="119">
        <v>0</v>
      </c>
      <c r="AL32" s="119">
        <v>0</v>
      </c>
      <c r="AM32" s="119">
        <v>0</v>
      </c>
      <c r="AN32" s="119">
        <v>0</v>
      </c>
      <c r="AO32" s="122">
        <f t="shared" si="11"/>
        <v>0</v>
      </c>
      <c r="AQ32" s="211">
        <v>0</v>
      </c>
      <c r="AR32" s="211">
        <v>0</v>
      </c>
      <c r="AS32" s="211">
        <v>0</v>
      </c>
      <c r="AT32" s="211">
        <v>0</v>
      </c>
      <c r="AU32" s="211">
        <v>0</v>
      </c>
      <c r="AV32" s="212">
        <v>0</v>
      </c>
      <c r="AW32" s="212">
        <v>0</v>
      </c>
      <c r="AX32" s="212">
        <v>0</v>
      </c>
      <c r="AY32" s="212">
        <v>0</v>
      </c>
      <c r="AZ32" s="212">
        <v>0</v>
      </c>
      <c r="BA32" s="213">
        <f t="shared" si="7"/>
        <v>0</v>
      </c>
    </row>
    <row r="33" spans="1:53" ht="104.65" x14ac:dyDescent="0.45">
      <c r="A33" s="36">
        <f t="shared" si="0"/>
        <v>23</v>
      </c>
      <c r="B33" s="127" t="s">
        <v>1583</v>
      </c>
      <c r="C33" s="128" t="s">
        <v>943</v>
      </c>
      <c r="D33" s="129" t="s">
        <v>1593</v>
      </c>
      <c r="E33" s="130" t="s">
        <v>1598</v>
      </c>
      <c r="F33" s="162" t="s">
        <v>1769</v>
      </c>
      <c r="G33" s="95">
        <v>0</v>
      </c>
      <c r="H33" s="132" t="s">
        <v>965</v>
      </c>
      <c r="I33" s="133" t="s">
        <v>1778</v>
      </c>
      <c r="J33" s="92"/>
      <c r="K33" s="92"/>
      <c r="L33" s="301">
        <f t="shared" si="1"/>
        <v>0</v>
      </c>
      <c r="M33" s="210">
        <f t="shared" si="2"/>
        <v>0</v>
      </c>
      <c r="N33" s="207">
        <v>3</v>
      </c>
      <c r="O33" s="208"/>
      <c r="P33" s="92"/>
      <c r="Q33" s="301">
        <f t="shared" si="3"/>
        <v>0</v>
      </c>
      <c r="R33" s="210">
        <f t="shared" si="4"/>
        <v>0</v>
      </c>
      <c r="S33" s="207">
        <v>3</v>
      </c>
      <c r="T33" s="226"/>
      <c r="U33" s="92"/>
      <c r="V33" s="134"/>
      <c r="W33" s="135"/>
      <c r="X33" s="200"/>
      <c r="Y33" s="215">
        <v>5</v>
      </c>
      <c r="Z33" s="215">
        <f t="shared" si="5"/>
        <v>15</v>
      </c>
      <c r="AA33" s="215">
        <v>5</v>
      </c>
      <c r="AB33" s="215">
        <f t="shared" si="6"/>
        <v>15</v>
      </c>
      <c r="AC33" s="215" t="s">
        <v>1607</v>
      </c>
      <c r="AE33" s="117">
        <v>0</v>
      </c>
      <c r="AF33" s="117">
        <v>0</v>
      </c>
      <c r="AG33" s="117">
        <v>0</v>
      </c>
      <c r="AH33" s="117">
        <v>0</v>
      </c>
      <c r="AI33" s="117">
        <v>0</v>
      </c>
      <c r="AJ33" s="119">
        <v>0</v>
      </c>
      <c r="AK33" s="119">
        <v>0</v>
      </c>
      <c r="AL33" s="119">
        <v>0</v>
      </c>
      <c r="AM33" s="119">
        <v>0</v>
      </c>
      <c r="AN33" s="119">
        <v>0</v>
      </c>
      <c r="AO33" s="122">
        <f t="shared" si="11"/>
        <v>0</v>
      </c>
      <c r="AQ33" s="211">
        <v>0</v>
      </c>
      <c r="AR33" s="211">
        <v>0</v>
      </c>
      <c r="AS33" s="211">
        <v>0</v>
      </c>
      <c r="AT33" s="211">
        <v>0</v>
      </c>
      <c r="AU33" s="211">
        <v>0</v>
      </c>
      <c r="AV33" s="212">
        <v>0</v>
      </c>
      <c r="AW33" s="212">
        <v>0</v>
      </c>
      <c r="AX33" s="212">
        <v>0</v>
      </c>
      <c r="AY33" s="212">
        <v>0</v>
      </c>
      <c r="AZ33" s="212">
        <v>0</v>
      </c>
      <c r="BA33" s="213">
        <f t="shared" si="7"/>
        <v>0</v>
      </c>
    </row>
    <row r="34" spans="1:53" ht="81.400000000000006" x14ac:dyDescent="0.45">
      <c r="A34" s="36">
        <f t="shared" si="0"/>
        <v>24</v>
      </c>
      <c r="B34" s="127" t="s">
        <v>959</v>
      </c>
      <c r="C34" s="128" t="s">
        <v>943</v>
      </c>
      <c r="D34" s="129" t="s">
        <v>966</v>
      </c>
      <c r="E34" s="130" t="s">
        <v>1590</v>
      </c>
      <c r="F34" s="162" t="s">
        <v>1770</v>
      </c>
      <c r="G34" s="95">
        <v>0</v>
      </c>
      <c r="H34" s="132" t="s">
        <v>964</v>
      </c>
      <c r="I34" s="133" t="s">
        <v>1777</v>
      </c>
      <c r="J34" s="92"/>
      <c r="K34" s="92"/>
      <c r="L34" s="301">
        <f t="shared" si="1"/>
        <v>0</v>
      </c>
      <c r="M34" s="210">
        <f t="shared" si="2"/>
        <v>0</v>
      </c>
      <c r="N34" s="207">
        <v>3</v>
      </c>
      <c r="O34" s="208"/>
      <c r="P34" s="92"/>
      <c r="Q34" s="301">
        <f t="shared" si="3"/>
        <v>0</v>
      </c>
      <c r="R34" s="210">
        <f t="shared" si="4"/>
        <v>0</v>
      </c>
      <c r="S34" s="207">
        <v>3</v>
      </c>
      <c r="T34" s="226"/>
      <c r="U34" s="92"/>
      <c r="V34" s="134"/>
      <c r="W34" s="135"/>
      <c r="X34" s="200"/>
      <c r="Y34" s="215">
        <v>5</v>
      </c>
      <c r="Z34" s="215">
        <f t="shared" si="5"/>
        <v>15</v>
      </c>
      <c r="AA34" s="215">
        <v>5</v>
      </c>
      <c r="AB34" s="215">
        <f t="shared" si="6"/>
        <v>15</v>
      </c>
      <c r="AC34" s="215" t="s">
        <v>1607</v>
      </c>
      <c r="AE34" s="117">
        <v>0</v>
      </c>
      <c r="AF34" s="117">
        <v>0</v>
      </c>
      <c r="AG34" s="117">
        <v>0</v>
      </c>
      <c r="AH34" s="117">
        <v>0</v>
      </c>
      <c r="AI34" s="117">
        <v>0</v>
      </c>
      <c r="AJ34" s="119">
        <v>0</v>
      </c>
      <c r="AK34" s="119">
        <v>0</v>
      </c>
      <c r="AL34" s="119">
        <v>0</v>
      </c>
      <c r="AM34" s="119">
        <v>0</v>
      </c>
      <c r="AN34" s="119">
        <v>0</v>
      </c>
      <c r="AO34" s="122">
        <f t="shared" si="11"/>
        <v>0</v>
      </c>
      <c r="AQ34" s="211">
        <v>0</v>
      </c>
      <c r="AR34" s="211">
        <v>0</v>
      </c>
      <c r="AS34" s="211">
        <v>0</v>
      </c>
      <c r="AT34" s="211">
        <v>0</v>
      </c>
      <c r="AU34" s="211">
        <v>0</v>
      </c>
      <c r="AV34" s="212">
        <v>0</v>
      </c>
      <c r="AW34" s="212">
        <v>0</v>
      </c>
      <c r="AX34" s="212">
        <v>0</v>
      </c>
      <c r="AY34" s="212">
        <v>0</v>
      </c>
      <c r="AZ34" s="212">
        <v>0</v>
      </c>
      <c r="BA34" s="213">
        <f t="shared" si="7"/>
        <v>0</v>
      </c>
    </row>
    <row r="35" spans="1:53" ht="81.400000000000006" x14ac:dyDescent="0.45">
      <c r="A35" s="36">
        <f t="shared" si="0"/>
        <v>25</v>
      </c>
      <c r="B35" s="127" t="s">
        <v>962</v>
      </c>
      <c r="C35" s="128" t="s">
        <v>943</v>
      </c>
      <c r="D35" s="129" t="s">
        <v>967</v>
      </c>
      <c r="E35" s="130" t="s">
        <v>1771</v>
      </c>
      <c r="F35" s="162" t="s">
        <v>1772</v>
      </c>
      <c r="G35" s="95">
        <v>0</v>
      </c>
      <c r="H35" s="132" t="s">
        <v>1775</v>
      </c>
      <c r="I35" s="133" t="s">
        <v>1777</v>
      </c>
      <c r="J35" s="92"/>
      <c r="K35" s="92"/>
      <c r="L35" s="301">
        <f t="shared" si="1"/>
        <v>0</v>
      </c>
      <c r="M35" s="210">
        <f t="shared" si="2"/>
        <v>0</v>
      </c>
      <c r="N35" s="207">
        <v>3</v>
      </c>
      <c r="O35" s="208"/>
      <c r="P35" s="92"/>
      <c r="Q35" s="301">
        <f t="shared" si="3"/>
        <v>0</v>
      </c>
      <c r="R35" s="210">
        <f t="shared" si="4"/>
        <v>0</v>
      </c>
      <c r="S35" s="207">
        <v>3</v>
      </c>
      <c r="T35" s="226"/>
      <c r="U35" s="92"/>
      <c r="V35" s="134"/>
      <c r="W35" s="135"/>
      <c r="X35" s="200"/>
      <c r="Y35" s="215">
        <v>5</v>
      </c>
      <c r="Z35" s="215">
        <f t="shared" si="5"/>
        <v>15</v>
      </c>
      <c r="AA35" s="215">
        <v>5</v>
      </c>
      <c r="AB35" s="215">
        <f t="shared" si="6"/>
        <v>15</v>
      </c>
      <c r="AC35" s="215" t="s">
        <v>1607</v>
      </c>
      <c r="AE35" s="117">
        <v>0</v>
      </c>
      <c r="AF35" s="117">
        <v>0</v>
      </c>
      <c r="AG35" s="117">
        <v>0</v>
      </c>
      <c r="AH35" s="117">
        <v>0</v>
      </c>
      <c r="AI35" s="117">
        <v>0</v>
      </c>
      <c r="AJ35" s="119">
        <v>0</v>
      </c>
      <c r="AK35" s="119">
        <v>0</v>
      </c>
      <c r="AL35" s="119">
        <v>0</v>
      </c>
      <c r="AM35" s="119">
        <v>0</v>
      </c>
      <c r="AN35" s="119">
        <v>0</v>
      </c>
      <c r="AO35" s="122">
        <f t="shared" si="11"/>
        <v>0</v>
      </c>
      <c r="AQ35" s="211">
        <v>0</v>
      </c>
      <c r="AR35" s="211">
        <v>0</v>
      </c>
      <c r="AS35" s="211">
        <v>0</v>
      </c>
      <c r="AT35" s="211">
        <v>0</v>
      </c>
      <c r="AU35" s="211">
        <v>0</v>
      </c>
      <c r="AV35" s="212">
        <v>0</v>
      </c>
      <c r="AW35" s="212">
        <v>0</v>
      </c>
      <c r="AX35" s="212">
        <v>0</v>
      </c>
      <c r="AY35" s="212">
        <v>0</v>
      </c>
      <c r="AZ35" s="212">
        <v>0</v>
      </c>
      <c r="BA35" s="213">
        <f t="shared" si="7"/>
        <v>0</v>
      </c>
    </row>
    <row r="36" spans="1:53" ht="139.5" x14ac:dyDescent="0.45">
      <c r="A36" s="36">
        <f t="shared" si="0"/>
        <v>26</v>
      </c>
      <c r="B36" s="127" t="s">
        <v>968</v>
      </c>
      <c r="C36" s="128" t="s">
        <v>969</v>
      </c>
      <c r="D36" s="129" t="s">
        <v>1591</v>
      </c>
      <c r="E36" s="130" t="s">
        <v>1592</v>
      </c>
      <c r="F36" s="162" t="s">
        <v>1773</v>
      </c>
      <c r="G36" s="95">
        <v>0</v>
      </c>
      <c r="H36" s="132" t="s">
        <v>1776</v>
      </c>
      <c r="I36" s="133" t="s">
        <v>1785</v>
      </c>
      <c r="J36" s="92"/>
      <c r="K36" s="92"/>
      <c r="L36" s="301">
        <f t="shared" si="1"/>
        <v>0</v>
      </c>
      <c r="M36" s="210">
        <f t="shared" si="2"/>
        <v>0</v>
      </c>
      <c r="N36" s="207">
        <v>3</v>
      </c>
      <c r="O36" s="208"/>
      <c r="P36" s="92"/>
      <c r="Q36" s="301">
        <f t="shared" si="3"/>
        <v>0</v>
      </c>
      <c r="R36" s="210">
        <f t="shared" si="4"/>
        <v>0</v>
      </c>
      <c r="S36" s="207">
        <v>3</v>
      </c>
      <c r="T36" s="226"/>
      <c r="U36" s="92"/>
      <c r="V36" s="134"/>
      <c r="W36" s="135"/>
      <c r="X36" s="200"/>
      <c r="Y36" s="215">
        <v>5</v>
      </c>
      <c r="Z36" s="215">
        <f t="shared" si="5"/>
        <v>15</v>
      </c>
      <c r="AA36" s="215">
        <v>5</v>
      </c>
      <c r="AB36" s="215">
        <f t="shared" si="6"/>
        <v>15</v>
      </c>
      <c r="AC36" s="215" t="s">
        <v>1607</v>
      </c>
      <c r="AE36" s="117">
        <v>0</v>
      </c>
      <c r="AF36" s="117">
        <v>0</v>
      </c>
      <c r="AG36" s="117">
        <v>0</v>
      </c>
      <c r="AH36" s="117">
        <v>0</v>
      </c>
      <c r="AI36" s="117">
        <v>0</v>
      </c>
      <c r="AJ36" s="119">
        <v>0</v>
      </c>
      <c r="AK36" s="119">
        <v>0</v>
      </c>
      <c r="AL36" s="119">
        <v>0</v>
      </c>
      <c r="AM36" s="119">
        <v>0</v>
      </c>
      <c r="AN36" s="119">
        <v>0</v>
      </c>
      <c r="AO36" s="122">
        <f t="shared" si="11"/>
        <v>0</v>
      </c>
      <c r="AQ36" s="211">
        <v>0</v>
      </c>
      <c r="AR36" s="211">
        <v>0</v>
      </c>
      <c r="AS36" s="211">
        <v>0</v>
      </c>
      <c r="AT36" s="211">
        <v>0</v>
      </c>
      <c r="AU36" s="211">
        <v>0</v>
      </c>
      <c r="AV36" s="212">
        <v>0</v>
      </c>
      <c r="AW36" s="212">
        <v>0</v>
      </c>
      <c r="AX36" s="212">
        <v>0</v>
      </c>
      <c r="AY36" s="212">
        <v>0</v>
      </c>
      <c r="AZ36" s="212">
        <v>0</v>
      </c>
      <c r="BA36" s="213">
        <f t="shared" si="7"/>
        <v>0</v>
      </c>
    </row>
    <row r="37" spans="1:53" ht="81.400000000000006" x14ac:dyDescent="0.45">
      <c r="A37" s="36">
        <f t="shared" si="0"/>
        <v>27</v>
      </c>
      <c r="B37" s="127" t="s">
        <v>1584</v>
      </c>
      <c r="C37" s="128" t="s">
        <v>969</v>
      </c>
      <c r="D37" s="129" t="s">
        <v>1568</v>
      </c>
      <c r="E37" s="130" t="s">
        <v>1574</v>
      </c>
      <c r="F37" s="162" t="s">
        <v>1774</v>
      </c>
      <c r="G37" s="95">
        <v>0</v>
      </c>
      <c r="H37" s="132" t="s">
        <v>944</v>
      </c>
      <c r="I37" s="133" t="s">
        <v>1784</v>
      </c>
      <c r="J37" s="92"/>
      <c r="K37" s="92"/>
      <c r="L37" s="301">
        <f t="shared" si="1"/>
        <v>0</v>
      </c>
      <c r="M37" s="210">
        <f t="shared" si="2"/>
        <v>0</v>
      </c>
      <c r="N37" s="207">
        <v>3</v>
      </c>
      <c r="O37" s="208"/>
      <c r="P37" s="92"/>
      <c r="Q37" s="301">
        <f t="shared" si="3"/>
        <v>0</v>
      </c>
      <c r="R37" s="210">
        <f t="shared" si="4"/>
        <v>0</v>
      </c>
      <c r="S37" s="207">
        <v>3</v>
      </c>
      <c r="T37" s="226"/>
      <c r="U37" s="92"/>
      <c r="V37" s="134"/>
      <c r="W37" s="135"/>
      <c r="X37" s="200"/>
      <c r="Y37" s="215">
        <v>5</v>
      </c>
      <c r="Z37" s="215">
        <f t="shared" si="5"/>
        <v>15</v>
      </c>
      <c r="AA37" s="215">
        <v>5</v>
      </c>
      <c r="AB37" s="215">
        <f t="shared" si="6"/>
        <v>15</v>
      </c>
      <c r="AC37" s="215" t="s">
        <v>1607</v>
      </c>
      <c r="AE37" s="117">
        <v>0</v>
      </c>
      <c r="AF37" s="117">
        <v>0</v>
      </c>
      <c r="AG37" s="117">
        <v>0</v>
      </c>
      <c r="AH37" s="117">
        <v>0</v>
      </c>
      <c r="AI37" s="117">
        <v>0</v>
      </c>
      <c r="AJ37" s="119">
        <v>0</v>
      </c>
      <c r="AK37" s="119">
        <v>0</v>
      </c>
      <c r="AL37" s="119">
        <v>0</v>
      </c>
      <c r="AM37" s="119">
        <v>0</v>
      </c>
      <c r="AN37" s="119">
        <v>0</v>
      </c>
      <c r="AO37" s="122">
        <f t="shared" si="11"/>
        <v>0</v>
      </c>
      <c r="AQ37" s="211">
        <v>0</v>
      </c>
      <c r="AR37" s="211">
        <v>0</v>
      </c>
      <c r="AS37" s="211">
        <v>0</v>
      </c>
      <c r="AT37" s="211">
        <v>0</v>
      </c>
      <c r="AU37" s="211">
        <v>0</v>
      </c>
      <c r="AV37" s="212">
        <v>0</v>
      </c>
      <c r="AW37" s="212">
        <v>0</v>
      </c>
      <c r="AX37" s="212">
        <v>0</v>
      </c>
      <c r="AY37" s="212">
        <v>0</v>
      </c>
      <c r="AZ37" s="212">
        <v>0</v>
      </c>
      <c r="BA37" s="213">
        <f t="shared" si="7"/>
        <v>0</v>
      </c>
    </row>
    <row r="38" spans="1:53" ht="151.15" x14ac:dyDescent="0.45">
      <c r="A38" s="36">
        <f t="shared" si="0"/>
        <v>28</v>
      </c>
      <c r="B38" s="127" t="s">
        <v>1585</v>
      </c>
      <c r="C38" s="128" t="s">
        <v>969</v>
      </c>
      <c r="D38" s="129" t="s">
        <v>1569</v>
      </c>
      <c r="E38" s="130" t="s">
        <v>1575</v>
      </c>
      <c r="F38" s="162" t="s">
        <v>1774</v>
      </c>
      <c r="G38" s="95">
        <v>0</v>
      </c>
      <c r="H38" s="132" t="s">
        <v>944</v>
      </c>
      <c r="I38" s="133" t="s">
        <v>1783</v>
      </c>
      <c r="J38" s="92"/>
      <c r="K38" s="92"/>
      <c r="L38" s="301">
        <f t="shared" si="1"/>
        <v>0</v>
      </c>
      <c r="M38" s="210">
        <f t="shared" si="2"/>
        <v>0</v>
      </c>
      <c r="N38" s="207">
        <v>3</v>
      </c>
      <c r="O38" s="208"/>
      <c r="P38" s="92"/>
      <c r="Q38" s="301">
        <f t="shared" si="3"/>
        <v>0</v>
      </c>
      <c r="R38" s="210">
        <f t="shared" si="4"/>
        <v>0</v>
      </c>
      <c r="S38" s="207">
        <v>3</v>
      </c>
      <c r="T38" s="226"/>
      <c r="U38" s="92"/>
      <c r="V38" s="134"/>
      <c r="W38" s="135"/>
      <c r="X38" s="200"/>
      <c r="Y38" s="215">
        <v>5</v>
      </c>
      <c r="Z38" s="215">
        <f t="shared" si="5"/>
        <v>15</v>
      </c>
      <c r="AA38" s="215">
        <v>5</v>
      </c>
      <c r="AB38" s="215">
        <f t="shared" si="6"/>
        <v>15</v>
      </c>
      <c r="AC38" s="215" t="s">
        <v>1607</v>
      </c>
      <c r="AE38" s="117">
        <v>0</v>
      </c>
      <c r="AF38" s="117">
        <v>0</v>
      </c>
      <c r="AG38" s="117">
        <v>0</v>
      </c>
      <c r="AH38" s="117">
        <v>0</v>
      </c>
      <c r="AI38" s="117">
        <v>0</v>
      </c>
      <c r="AJ38" s="119">
        <v>0</v>
      </c>
      <c r="AK38" s="119">
        <v>0</v>
      </c>
      <c r="AL38" s="119">
        <v>0</v>
      </c>
      <c r="AM38" s="119">
        <v>0</v>
      </c>
      <c r="AN38" s="119">
        <v>0</v>
      </c>
      <c r="AO38" s="122">
        <f t="shared" si="11"/>
        <v>0</v>
      </c>
      <c r="AQ38" s="211">
        <v>0</v>
      </c>
      <c r="AR38" s="211">
        <v>0</v>
      </c>
      <c r="AS38" s="211">
        <v>0</v>
      </c>
      <c r="AT38" s="211">
        <v>0</v>
      </c>
      <c r="AU38" s="211">
        <v>0</v>
      </c>
      <c r="AV38" s="212">
        <v>0</v>
      </c>
      <c r="AW38" s="212">
        <v>0</v>
      </c>
      <c r="AX38" s="212">
        <v>0</v>
      </c>
      <c r="AY38" s="212">
        <v>0</v>
      </c>
      <c r="AZ38" s="212">
        <v>0</v>
      </c>
      <c r="BA38" s="213">
        <f t="shared" si="7"/>
        <v>0</v>
      </c>
    </row>
    <row r="39" spans="1:53" ht="93" x14ac:dyDescent="0.45">
      <c r="A39" s="36">
        <f t="shared" si="0"/>
        <v>29</v>
      </c>
      <c r="B39" s="127" t="s">
        <v>1594</v>
      </c>
      <c r="C39" s="128" t="s">
        <v>969</v>
      </c>
      <c r="D39" s="129" t="s">
        <v>1572</v>
      </c>
      <c r="E39" s="130" t="s">
        <v>1577</v>
      </c>
      <c r="F39" s="162" t="s">
        <v>1779</v>
      </c>
      <c r="G39" s="95">
        <v>0</v>
      </c>
      <c r="H39" s="132" t="s">
        <v>944</v>
      </c>
      <c r="I39" s="133" t="s">
        <v>1782</v>
      </c>
      <c r="J39" s="92"/>
      <c r="K39" s="92"/>
      <c r="L39" s="301">
        <f t="shared" si="1"/>
        <v>0</v>
      </c>
      <c r="M39" s="210">
        <f t="shared" si="2"/>
        <v>0</v>
      </c>
      <c r="N39" s="207">
        <v>3</v>
      </c>
      <c r="O39" s="208"/>
      <c r="P39" s="92"/>
      <c r="Q39" s="301">
        <f t="shared" si="3"/>
        <v>0</v>
      </c>
      <c r="R39" s="210">
        <f t="shared" si="4"/>
        <v>0</v>
      </c>
      <c r="S39" s="207">
        <v>3</v>
      </c>
      <c r="T39" s="226"/>
      <c r="U39" s="92"/>
      <c r="V39" s="134"/>
      <c r="W39" s="135"/>
      <c r="X39" s="200"/>
      <c r="Y39" s="215">
        <v>5</v>
      </c>
      <c r="Z39" s="215">
        <f t="shared" si="5"/>
        <v>15</v>
      </c>
      <c r="AA39" s="215">
        <v>5</v>
      </c>
      <c r="AB39" s="215">
        <f t="shared" si="6"/>
        <v>15</v>
      </c>
      <c r="AC39" s="215" t="s">
        <v>1607</v>
      </c>
      <c r="AE39" s="117">
        <v>0</v>
      </c>
      <c r="AF39" s="117">
        <v>0</v>
      </c>
      <c r="AG39" s="117">
        <v>0</v>
      </c>
      <c r="AH39" s="117">
        <v>0</v>
      </c>
      <c r="AI39" s="117">
        <v>0</v>
      </c>
      <c r="AJ39" s="119">
        <v>0</v>
      </c>
      <c r="AK39" s="119">
        <v>0</v>
      </c>
      <c r="AL39" s="119">
        <v>0</v>
      </c>
      <c r="AM39" s="119">
        <v>0</v>
      </c>
      <c r="AN39" s="119">
        <v>0</v>
      </c>
      <c r="AO39" s="122">
        <f t="shared" si="11"/>
        <v>0</v>
      </c>
      <c r="AQ39" s="211">
        <v>0</v>
      </c>
      <c r="AR39" s="211">
        <v>0</v>
      </c>
      <c r="AS39" s="211">
        <v>0</v>
      </c>
      <c r="AT39" s="211">
        <v>0</v>
      </c>
      <c r="AU39" s="211">
        <v>0</v>
      </c>
      <c r="AV39" s="212">
        <v>0</v>
      </c>
      <c r="AW39" s="212">
        <v>0</v>
      </c>
      <c r="AX39" s="212">
        <v>0</v>
      </c>
      <c r="AY39" s="212">
        <v>0</v>
      </c>
      <c r="AZ39" s="212">
        <v>0</v>
      </c>
      <c r="BA39" s="213">
        <f t="shared" si="7"/>
        <v>0</v>
      </c>
    </row>
    <row r="40" spans="1:53" ht="93" x14ac:dyDescent="0.45">
      <c r="A40" s="36">
        <f t="shared" si="0"/>
        <v>30</v>
      </c>
      <c r="B40" s="127" t="s">
        <v>1586</v>
      </c>
      <c r="C40" s="128" t="s">
        <v>969</v>
      </c>
      <c r="D40" s="129" t="s">
        <v>1571</v>
      </c>
      <c r="E40" s="130" t="s">
        <v>1576</v>
      </c>
      <c r="F40" s="162" t="s">
        <v>1779</v>
      </c>
      <c r="G40" s="95">
        <v>0</v>
      </c>
      <c r="H40" s="132" t="s">
        <v>944</v>
      </c>
      <c r="I40" s="133" t="s">
        <v>1782</v>
      </c>
      <c r="J40" s="92"/>
      <c r="K40" s="92"/>
      <c r="L40" s="301">
        <f t="shared" si="1"/>
        <v>0</v>
      </c>
      <c r="M40" s="210">
        <f t="shared" si="2"/>
        <v>0</v>
      </c>
      <c r="N40" s="207">
        <v>3</v>
      </c>
      <c r="O40" s="208"/>
      <c r="P40" s="92"/>
      <c r="Q40" s="301">
        <f t="shared" si="3"/>
        <v>0</v>
      </c>
      <c r="R40" s="210">
        <f t="shared" si="4"/>
        <v>0</v>
      </c>
      <c r="S40" s="207">
        <v>3</v>
      </c>
      <c r="T40" s="226"/>
      <c r="U40" s="92"/>
      <c r="V40" s="134"/>
      <c r="W40" s="135"/>
      <c r="X40" s="200"/>
      <c r="Y40" s="215">
        <v>5</v>
      </c>
      <c r="Z40" s="215">
        <f t="shared" si="5"/>
        <v>15</v>
      </c>
      <c r="AA40" s="215">
        <v>5</v>
      </c>
      <c r="AB40" s="215">
        <f t="shared" si="6"/>
        <v>15</v>
      </c>
      <c r="AC40" s="215" t="s">
        <v>1607</v>
      </c>
      <c r="AE40" s="117">
        <v>0</v>
      </c>
      <c r="AF40" s="117">
        <v>0</v>
      </c>
      <c r="AG40" s="117">
        <v>0</v>
      </c>
      <c r="AH40" s="117">
        <v>0</v>
      </c>
      <c r="AI40" s="117">
        <v>0</v>
      </c>
      <c r="AJ40" s="119">
        <v>0</v>
      </c>
      <c r="AK40" s="119">
        <v>0</v>
      </c>
      <c r="AL40" s="119">
        <v>0</v>
      </c>
      <c r="AM40" s="119">
        <v>0</v>
      </c>
      <c r="AN40" s="119">
        <v>0</v>
      </c>
      <c r="AO40" s="122">
        <f t="shared" si="11"/>
        <v>0</v>
      </c>
      <c r="AQ40" s="211">
        <v>0</v>
      </c>
      <c r="AR40" s="211">
        <v>0</v>
      </c>
      <c r="AS40" s="211">
        <v>0</v>
      </c>
      <c r="AT40" s="211">
        <v>0</v>
      </c>
      <c r="AU40" s="211">
        <v>0</v>
      </c>
      <c r="AV40" s="212">
        <v>0</v>
      </c>
      <c r="AW40" s="212">
        <v>0</v>
      </c>
      <c r="AX40" s="212">
        <v>0</v>
      </c>
      <c r="AY40" s="212">
        <v>0</v>
      </c>
      <c r="AZ40" s="212">
        <v>0</v>
      </c>
      <c r="BA40" s="213">
        <f t="shared" si="7"/>
        <v>0</v>
      </c>
    </row>
    <row r="41" spans="1:53" ht="93" x14ac:dyDescent="0.45">
      <c r="A41" s="36">
        <f t="shared" si="0"/>
        <v>31</v>
      </c>
      <c r="B41" s="127" t="s">
        <v>1578</v>
      </c>
      <c r="C41" s="128" t="s">
        <v>969</v>
      </c>
      <c r="D41" s="129" t="s">
        <v>1570</v>
      </c>
      <c r="E41" s="130" t="s">
        <v>1704</v>
      </c>
      <c r="F41" s="162" t="s">
        <v>1780</v>
      </c>
      <c r="G41" s="95">
        <v>0</v>
      </c>
      <c r="H41" s="132" t="s">
        <v>944</v>
      </c>
      <c r="I41" s="133" t="s">
        <v>1786</v>
      </c>
      <c r="J41" s="92"/>
      <c r="K41" s="92"/>
      <c r="L41" s="301">
        <f t="shared" si="1"/>
        <v>0</v>
      </c>
      <c r="M41" s="210">
        <f t="shared" si="2"/>
        <v>0</v>
      </c>
      <c r="N41" s="207">
        <v>3</v>
      </c>
      <c r="O41" s="208"/>
      <c r="P41" s="92"/>
      <c r="Q41" s="301">
        <f t="shared" si="3"/>
        <v>0</v>
      </c>
      <c r="R41" s="210">
        <f t="shared" si="4"/>
        <v>0</v>
      </c>
      <c r="S41" s="207">
        <v>3</v>
      </c>
      <c r="T41" s="226"/>
      <c r="U41" s="92"/>
      <c r="V41" s="134"/>
      <c r="W41" s="135"/>
      <c r="X41" s="200"/>
      <c r="Y41" s="215">
        <v>5</v>
      </c>
      <c r="Z41" s="215">
        <f t="shared" si="5"/>
        <v>15</v>
      </c>
      <c r="AA41" s="215">
        <v>5</v>
      </c>
      <c r="AB41" s="215">
        <f t="shared" si="6"/>
        <v>15</v>
      </c>
      <c r="AC41" s="215" t="s">
        <v>1607</v>
      </c>
      <c r="AE41" s="117">
        <v>0</v>
      </c>
      <c r="AF41" s="117">
        <v>0</v>
      </c>
      <c r="AG41" s="117">
        <v>0</v>
      </c>
      <c r="AH41" s="117">
        <v>0</v>
      </c>
      <c r="AI41" s="117">
        <v>0</v>
      </c>
      <c r="AJ41" s="119">
        <v>0</v>
      </c>
      <c r="AK41" s="119">
        <v>0</v>
      </c>
      <c r="AL41" s="119">
        <v>0</v>
      </c>
      <c r="AM41" s="119">
        <v>0</v>
      </c>
      <c r="AN41" s="119">
        <v>0</v>
      </c>
      <c r="AO41" s="122">
        <f t="shared" si="11"/>
        <v>0</v>
      </c>
      <c r="AQ41" s="211">
        <v>0</v>
      </c>
      <c r="AR41" s="211">
        <v>0</v>
      </c>
      <c r="AS41" s="211">
        <v>0</v>
      </c>
      <c r="AT41" s="211">
        <v>0</v>
      </c>
      <c r="AU41" s="211">
        <v>0</v>
      </c>
      <c r="AV41" s="212">
        <v>0</v>
      </c>
      <c r="AW41" s="212">
        <v>0</v>
      </c>
      <c r="AX41" s="212">
        <v>0</v>
      </c>
      <c r="AY41" s="212">
        <v>0</v>
      </c>
      <c r="AZ41" s="212">
        <v>0</v>
      </c>
      <c r="BA41" s="213">
        <f t="shared" si="7"/>
        <v>0</v>
      </c>
    </row>
    <row r="42" spans="1:53" ht="93" x14ac:dyDescent="0.45">
      <c r="A42" s="36">
        <f t="shared" ref="A42:A76" si="12">ROW(A42)-ROW($A$10)</f>
        <v>32</v>
      </c>
      <c r="B42" s="127" t="s">
        <v>1595</v>
      </c>
      <c r="C42" s="128" t="s">
        <v>969</v>
      </c>
      <c r="D42" s="129" t="s">
        <v>1573</v>
      </c>
      <c r="E42" s="130" t="s">
        <v>1705</v>
      </c>
      <c r="F42" s="162" t="s">
        <v>1781</v>
      </c>
      <c r="G42" s="95">
        <v>0</v>
      </c>
      <c r="H42" s="132" t="s">
        <v>944</v>
      </c>
      <c r="I42" s="133" t="s">
        <v>1786</v>
      </c>
      <c r="J42" s="92"/>
      <c r="K42" s="92"/>
      <c r="L42" s="301">
        <f t="shared" ref="L42:L73" si="13">J42*K42</f>
        <v>0</v>
      </c>
      <c r="M42" s="210">
        <f t="shared" si="2"/>
        <v>0</v>
      </c>
      <c r="N42" s="207">
        <v>3</v>
      </c>
      <c r="O42" s="208"/>
      <c r="P42" s="92"/>
      <c r="Q42" s="301">
        <f t="shared" ref="Q42:Q73" si="14">O42*P42</f>
        <v>0</v>
      </c>
      <c r="R42" s="210">
        <f t="shared" si="4"/>
        <v>0</v>
      </c>
      <c r="S42" s="207">
        <v>3</v>
      </c>
      <c r="T42" s="226"/>
      <c r="U42" s="92"/>
      <c r="V42" s="134"/>
      <c r="W42" s="135"/>
      <c r="X42" s="200"/>
      <c r="Y42" s="215">
        <v>5</v>
      </c>
      <c r="Z42" s="215">
        <f t="shared" si="5"/>
        <v>15</v>
      </c>
      <c r="AA42" s="215">
        <v>5</v>
      </c>
      <c r="AB42" s="215">
        <f t="shared" si="6"/>
        <v>15</v>
      </c>
      <c r="AC42" s="215" t="s">
        <v>1607</v>
      </c>
      <c r="AE42" s="117">
        <v>0</v>
      </c>
      <c r="AF42" s="117">
        <v>0</v>
      </c>
      <c r="AG42" s="117">
        <v>0</v>
      </c>
      <c r="AH42" s="117">
        <v>0</v>
      </c>
      <c r="AI42" s="117">
        <v>0</v>
      </c>
      <c r="AJ42" s="119">
        <v>0</v>
      </c>
      <c r="AK42" s="119">
        <v>0</v>
      </c>
      <c r="AL42" s="119">
        <v>0</v>
      </c>
      <c r="AM42" s="119">
        <v>0</v>
      </c>
      <c r="AN42" s="119">
        <v>0</v>
      </c>
      <c r="AO42" s="122">
        <f t="shared" si="11"/>
        <v>0</v>
      </c>
      <c r="AQ42" s="211">
        <v>0</v>
      </c>
      <c r="AR42" s="211">
        <v>0</v>
      </c>
      <c r="AS42" s="211">
        <v>0</v>
      </c>
      <c r="AT42" s="211">
        <v>0</v>
      </c>
      <c r="AU42" s="211">
        <v>0</v>
      </c>
      <c r="AV42" s="212">
        <v>0</v>
      </c>
      <c r="AW42" s="212">
        <v>0</v>
      </c>
      <c r="AX42" s="212">
        <v>0</v>
      </c>
      <c r="AY42" s="212">
        <v>0</v>
      </c>
      <c r="AZ42" s="212">
        <v>0</v>
      </c>
      <c r="BA42" s="213">
        <f t="shared" si="7"/>
        <v>0</v>
      </c>
    </row>
    <row r="43" spans="1:53" ht="58.15" x14ac:dyDescent="0.45">
      <c r="A43" s="36">
        <f t="shared" si="12"/>
        <v>33</v>
      </c>
      <c r="B43" s="127" t="s">
        <v>1596</v>
      </c>
      <c r="C43" s="128" t="s">
        <v>969</v>
      </c>
      <c r="D43" s="129" t="s">
        <v>1587</v>
      </c>
      <c r="E43" s="130" t="s">
        <v>1588</v>
      </c>
      <c r="F43" s="162" t="s">
        <v>1787</v>
      </c>
      <c r="G43" s="95">
        <v>0</v>
      </c>
      <c r="H43" s="132" t="s">
        <v>1788</v>
      </c>
      <c r="I43" s="133" t="s">
        <v>1789</v>
      </c>
      <c r="J43" s="92"/>
      <c r="K43" s="92"/>
      <c r="L43" s="301">
        <f t="shared" si="13"/>
        <v>0</v>
      </c>
      <c r="M43" s="210">
        <f t="shared" si="2"/>
        <v>0</v>
      </c>
      <c r="N43" s="207">
        <v>3</v>
      </c>
      <c r="O43" s="208"/>
      <c r="P43" s="92"/>
      <c r="Q43" s="301">
        <f t="shared" si="14"/>
        <v>0</v>
      </c>
      <c r="R43" s="210">
        <f t="shared" si="4"/>
        <v>0</v>
      </c>
      <c r="S43" s="207">
        <v>3</v>
      </c>
      <c r="T43" s="226"/>
      <c r="U43" s="92"/>
      <c r="V43" s="134"/>
      <c r="W43" s="135"/>
      <c r="X43" s="200"/>
      <c r="Y43" s="215">
        <v>5</v>
      </c>
      <c r="Z43" s="215">
        <f t="shared" si="5"/>
        <v>15</v>
      </c>
      <c r="AA43" s="215">
        <v>5</v>
      </c>
      <c r="AB43" s="215">
        <f t="shared" si="6"/>
        <v>15</v>
      </c>
      <c r="AC43" s="215" t="s">
        <v>1607</v>
      </c>
      <c r="AE43" s="117">
        <v>0</v>
      </c>
      <c r="AF43" s="117">
        <v>0</v>
      </c>
      <c r="AG43" s="117">
        <v>0</v>
      </c>
      <c r="AH43" s="117">
        <v>0</v>
      </c>
      <c r="AI43" s="117">
        <v>0</v>
      </c>
      <c r="AJ43" s="119">
        <v>0</v>
      </c>
      <c r="AK43" s="119">
        <v>0</v>
      </c>
      <c r="AL43" s="119">
        <v>0</v>
      </c>
      <c r="AM43" s="119">
        <v>0</v>
      </c>
      <c r="AN43" s="119">
        <v>0</v>
      </c>
      <c r="AO43" s="122">
        <f t="shared" si="11"/>
        <v>0</v>
      </c>
      <c r="AQ43" s="211">
        <v>0</v>
      </c>
      <c r="AR43" s="211">
        <v>0</v>
      </c>
      <c r="AS43" s="211">
        <v>0</v>
      </c>
      <c r="AT43" s="211">
        <v>0</v>
      </c>
      <c r="AU43" s="211">
        <v>0</v>
      </c>
      <c r="AV43" s="212">
        <v>0</v>
      </c>
      <c r="AW43" s="212">
        <v>0</v>
      </c>
      <c r="AX43" s="212">
        <v>0</v>
      </c>
      <c r="AY43" s="212">
        <v>0</v>
      </c>
      <c r="AZ43" s="212">
        <v>0</v>
      </c>
      <c r="BA43" s="213">
        <f t="shared" si="7"/>
        <v>0</v>
      </c>
    </row>
    <row r="44" spans="1:53" ht="58.15" x14ac:dyDescent="0.45">
      <c r="A44" s="36">
        <f t="shared" si="12"/>
        <v>34</v>
      </c>
      <c r="B44" s="127" t="s">
        <v>1597</v>
      </c>
      <c r="C44" s="128" t="s">
        <v>969</v>
      </c>
      <c r="D44" s="129" t="s">
        <v>1589</v>
      </c>
      <c r="E44" s="130" t="s">
        <v>1706</v>
      </c>
      <c r="F44" s="162" t="s">
        <v>1790</v>
      </c>
      <c r="G44" s="95">
        <v>0</v>
      </c>
      <c r="H44" s="132" t="s">
        <v>1788</v>
      </c>
      <c r="I44" s="133" t="s">
        <v>1789</v>
      </c>
      <c r="J44" s="92"/>
      <c r="K44" s="92"/>
      <c r="L44" s="301">
        <f t="shared" si="13"/>
        <v>0</v>
      </c>
      <c r="M44" s="210">
        <f t="shared" si="2"/>
        <v>0</v>
      </c>
      <c r="N44" s="207">
        <v>3</v>
      </c>
      <c r="O44" s="208"/>
      <c r="P44" s="92"/>
      <c r="Q44" s="301">
        <f t="shared" si="14"/>
        <v>0</v>
      </c>
      <c r="R44" s="210">
        <f t="shared" si="4"/>
        <v>0</v>
      </c>
      <c r="S44" s="207">
        <v>3</v>
      </c>
      <c r="T44" s="226"/>
      <c r="U44" s="92"/>
      <c r="V44" s="134"/>
      <c r="W44" s="135"/>
      <c r="X44" s="200"/>
      <c r="Y44" s="215">
        <v>5</v>
      </c>
      <c r="Z44" s="215">
        <f t="shared" si="5"/>
        <v>15</v>
      </c>
      <c r="AA44" s="215">
        <v>5</v>
      </c>
      <c r="AB44" s="215">
        <f t="shared" si="6"/>
        <v>15</v>
      </c>
      <c r="AC44" s="215" t="s">
        <v>1607</v>
      </c>
      <c r="AE44" s="117">
        <v>0</v>
      </c>
      <c r="AF44" s="117">
        <v>0</v>
      </c>
      <c r="AG44" s="117">
        <v>0</v>
      </c>
      <c r="AH44" s="117">
        <v>0</v>
      </c>
      <c r="AI44" s="117">
        <v>0</v>
      </c>
      <c r="AJ44" s="119">
        <v>0</v>
      </c>
      <c r="AK44" s="119">
        <v>0</v>
      </c>
      <c r="AL44" s="119">
        <v>0</v>
      </c>
      <c r="AM44" s="119">
        <v>0</v>
      </c>
      <c r="AN44" s="119">
        <v>0</v>
      </c>
      <c r="AO44" s="122">
        <f t="shared" si="11"/>
        <v>0</v>
      </c>
      <c r="AQ44" s="211">
        <v>0</v>
      </c>
      <c r="AR44" s="211">
        <v>0</v>
      </c>
      <c r="AS44" s="211">
        <v>0</v>
      </c>
      <c r="AT44" s="211">
        <v>0</v>
      </c>
      <c r="AU44" s="211">
        <v>0</v>
      </c>
      <c r="AV44" s="212">
        <v>0</v>
      </c>
      <c r="AW44" s="212">
        <v>0</v>
      </c>
      <c r="AX44" s="212">
        <v>0</v>
      </c>
      <c r="AY44" s="212">
        <v>0</v>
      </c>
      <c r="AZ44" s="212">
        <v>0</v>
      </c>
      <c r="BA44" s="213">
        <f t="shared" si="7"/>
        <v>0</v>
      </c>
    </row>
    <row r="45" spans="1:53" ht="69.75" x14ac:dyDescent="0.45">
      <c r="A45" s="36">
        <f t="shared" si="12"/>
        <v>35</v>
      </c>
      <c r="B45" s="127" t="s">
        <v>970</v>
      </c>
      <c r="C45" s="128" t="s">
        <v>929</v>
      </c>
      <c r="D45" s="129" t="s">
        <v>1525</v>
      </c>
      <c r="E45" s="130" t="s">
        <v>1556</v>
      </c>
      <c r="F45" s="162" t="s">
        <v>1801</v>
      </c>
      <c r="G45" s="95">
        <v>0</v>
      </c>
      <c r="H45" s="132" t="s">
        <v>1791</v>
      </c>
      <c r="I45" s="133" t="s">
        <v>1792</v>
      </c>
      <c r="J45" s="92"/>
      <c r="K45" s="92"/>
      <c r="L45" s="301">
        <f t="shared" si="13"/>
        <v>0</v>
      </c>
      <c r="M45" s="210">
        <f t="shared" si="2"/>
        <v>0</v>
      </c>
      <c r="N45" s="207">
        <v>3</v>
      </c>
      <c r="O45" s="208"/>
      <c r="P45" s="92"/>
      <c r="Q45" s="301">
        <f t="shared" si="14"/>
        <v>0</v>
      </c>
      <c r="R45" s="210">
        <f t="shared" si="4"/>
        <v>0</v>
      </c>
      <c r="S45" s="207">
        <v>3</v>
      </c>
      <c r="T45" s="226"/>
      <c r="U45" s="92"/>
      <c r="V45" s="134"/>
      <c r="W45" s="135"/>
      <c r="X45" s="200"/>
      <c r="Y45" s="215">
        <v>5</v>
      </c>
      <c r="Z45" s="215">
        <f t="shared" si="5"/>
        <v>15</v>
      </c>
      <c r="AA45" s="215">
        <v>5</v>
      </c>
      <c r="AB45" s="215">
        <f t="shared" si="6"/>
        <v>15</v>
      </c>
      <c r="AC45" s="215" t="s">
        <v>1607</v>
      </c>
      <c r="AE45" s="117">
        <v>0</v>
      </c>
      <c r="AF45" s="117">
        <v>0</v>
      </c>
      <c r="AG45" s="117">
        <v>0</v>
      </c>
      <c r="AH45" s="117">
        <v>0</v>
      </c>
      <c r="AI45" s="117">
        <v>0</v>
      </c>
      <c r="AJ45" s="119">
        <v>0</v>
      </c>
      <c r="AK45" s="119">
        <v>0</v>
      </c>
      <c r="AL45" s="119">
        <v>0</v>
      </c>
      <c r="AM45" s="119">
        <v>0</v>
      </c>
      <c r="AN45" s="119">
        <v>0</v>
      </c>
      <c r="AO45" s="122">
        <f t="shared" ref="AO45" si="15">IF($AO$7=5,SUM(AJ45:AN45),IF($AO$7=4,SUM(AJ45:AM45),IF($AO$7=3,SUM(AJ45:AL45),IF($AO$7=2,SUM(AJ45:AK45),AJ45))))/$AO$7</f>
        <v>0</v>
      </c>
      <c r="AQ45" s="211">
        <v>0</v>
      </c>
      <c r="AR45" s="211">
        <v>0</v>
      </c>
      <c r="AS45" s="211">
        <v>0</v>
      </c>
      <c r="AT45" s="211">
        <v>0</v>
      </c>
      <c r="AU45" s="211">
        <v>0</v>
      </c>
      <c r="AV45" s="212">
        <v>0</v>
      </c>
      <c r="AW45" s="212">
        <v>0</v>
      </c>
      <c r="AX45" s="212">
        <v>0</v>
      </c>
      <c r="AY45" s="212">
        <v>0</v>
      </c>
      <c r="AZ45" s="212">
        <v>0</v>
      </c>
      <c r="BA45" s="213">
        <f t="shared" si="7"/>
        <v>0</v>
      </c>
    </row>
    <row r="46" spans="1:53" ht="104.65" x14ac:dyDescent="0.45">
      <c r="A46" s="36">
        <f t="shared" si="12"/>
        <v>36</v>
      </c>
      <c r="B46" s="127" t="s">
        <v>972</v>
      </c>
      <c r="C46" s="128" t="s">
        <v>929</v>
      </c>
      <c r="D46" s="129" t="s">
        <v>1523</v>
      </c>
      <c r="E46" s="130" t="s">
        <v>1524</v>
      </c>
      <c r="F46" s="162" t="s">
        <v>1793</v>
      </c>
      <c r="G46" s="95">
        <v>0</v>
      </c>
      <c r="H46" s="132" t="s">
        <v>1794</v>
      </c>
      <c r="I46" s="133" t="s">
        <v>1792</v>
      </c>
      <c r="J46" s="92"/>
      <c r="K46" s="92"/>
      <c r="L46" s="301">
        <f t="shared" si="13"/>
        <v>0</v>
      </c>
      <c r="M46" s="210">
        <f t="shared" si="2"/>
        <v>0</v>
      </c>
      <c r="N46" s="207">
        <v>3</v>
      </c>
      <c r="O46" s="208"/>
      <c r="P46" s="92"/>
      <c r="Q46" s="301">
        <f t="shared" si="14"/>
        <v>0</v>
      </c>
      <c r="R46" s="210">
        <f t="shared" si="4"/>
        <v>0</v>
      </c>
      <c r="S46" s="207">
        <v>3</v>
      </c>
      <c r="T46" s="226"/>
      <c r="U46" s="92"/>
      <c r="V46" s="134"/>
      <c r="W46" s="135"/>
      <c r="X46" s="200"/>
      <c r="Y46" s="215">
        <v>5</v>
      </c>
      <c r="Z46" s="215">
        <f t="shared" si="5"/>
        <v>15</v>
      </c>
      <c r="AA46" s="215">
        <v>5</v>
      </c>
      <c r="AB46" s="215">
        <f t="shared" si="6"/>
        <v>15</v>
      </c>
      <c r="AC46" s="215" t="s">
        <v>1607</v>
      </c>
      <c r="AE46" s="117">
        <v>0</v>
      </c>
      <c r="AF46" s="117">
        <v>0</v>
      </c>
      <c r="AG46" s="117">
        <v>0</v>
      </c>
      <c r="AH46" s="117">
        <v>0</v>
      </c>
      <c r="AI46" s="117">
        <v>0</v>
      </c>
      <c r="AJ46" s="119">
        <v>0</v>
      </c>
      <c r="AK46" s="119">
        <v>0</v>
      </c>
      <c r="AL46" s="119">
        <v>0</v>
      </c>
      <c r="AM46" s="119">
        <v>0</v>
      </c>
      <c r="AN46" s="119">
        <v>0</v>
      </c>
      <c r="AO46" s="122">
        <f t="shared" ref="AO46" si="16">IF($AO$7=5,SUM(AJ46:AN46),IF($AO$7=4,SUM(AJ46:AM46),IF($AO$7=3,SUM(AJ46:AL46),IF($AO$7=2,SUM(AJ46:AK46),AJ46))))/$AO$7</f>
        <v>0</v>
      </c>
      <c r="AQ46" s="211">
        <v>0</v>
      </c>
      <c r="AR46" s="211">
        <v>0</v>
      </c>
      <c r="AS46" s="211">
        <v>0</v>
      </c>
      <c r="AT46" s="211">
        <v>0</v>
      </c>
      <c r="AU46" s="211">
        <v>0</v>
      </c>
      <c r="AV46" s="212">
        <v>0</v>
      </c>
      <c r="AW46" s="212">
        <v>0</v>
      </c>
      <c r="AX46" s="212">
        <v>0</v>
      </c>
      <c r="AY46" s="212">
        <v>0</v>
      </c>
      <c r="AZ46" s="212">
        <v>0</v>
      </c>
      <c r="BA46" s="213">
        <f t="shared" si="7"/>
        <v>0</v>
      </c>
    </row>
    <row r="47" spans="1:53" ht="104.65" x14ac:dyDescent="0.45">
      <c r="A47" s="36">
        <f t="shared" si="12"/>
        <v>37</v>
      </c>
      <c r="B47" s="127" t="s">
        <v>973</v>
      </c>
      <c r="C47" s="128" t="s">
        <v>929</v>
      </c>
      <c r="D47" s="129" t="s">
        <v>1532</v>
      </c>
      <c r="E47" s="130" t="s">
        <v>1707</v>
      </c>
      <c r="F47" s="162" t="s">
        <v>1804</v>
      </c>
      <c r="G47" s="95">
        <v>0</v>
      </c>
      <c r="H47" s="132" t="s">
        <v>1803</v>
      </c>
      <c r="I47" s="133" t="s">
        <v>1805</v>
      </c>
      <c r="J47" s="92"/>
      <c r="K47" s="92"/>
      <c r="L47" s="301">
        <f t="shared" si="13"/>
        <v>0</v>
      </c>
      <c r="M47" s="210">
        <f t="shared" si="2"/>
        <v>0</v>
      </c>
      <c r="N47" s="207">
        <v>3</v>
      </c>
      <c r="O47" s="208"/>
      <c r="P47" s="92"/>
      <c r="Q47" s="301">
        <f t="shared" si="14"/>
        <v>0</v>
      </c>
      <c r="R47" s="210">
        <f t="shared" si="4"/>
        <v>0</v>
      </c>
      <c r="S47" s="207">
        <v>3</v>
      </c>
      <c r="T47" s="226"/>
      <c r="U47" s="92"/>
      <c r="V47" s="134"/>
      <c r="W47" s="135"/>
      <c r="X47" s="200"/>
      <c r="Y47" s="215">
        <v>5</v>
      </c>
      <c r="Z47" s="215">
        <f t="shared" si="5"/>
        <v>15</v>
      </c>
      <c r="AA47" s="215">
        <v>5</v>
      </c>
      <c r="AB47" s="215">
        <f t="shared" si="6"/>
        <v>15</v>
      </c>
      <c r="AC47" s="215" t="s">
        <v>1607</v>
      </c>
      <c r="AE47" s="117">
        <v>0</v>
      </c>
      <c r="AF47" s="117">
        <v>0</v>
      </c>
      <c r="AG47" s="117">
        <v>0</v>
      </c>
      <c r="AH47" s="117">
        <v>0</v>
      </c>
      <c r="AI47" s="117">
        <v>0</v>
      </c>
      <c r="AJ47" s="119">
        <v>0</v>
      </c>
      <c r="AK47" s="119">
        <v>0</v>
      </c>
      <c r="AL47" s="119">
        <v>0</v>
      </c>
      <c r="AM47" s="119">
        <v>0</v>
      </c>
      <c r="AN47" s="119">
        <v>0</v>
      </c>
      <c r="AO47" s="122">
        <f>IF($AO$7=5,SUM(AJ47:AN47),IF($AO$7=4,SUM(AJ47:AM47),IF($AO$7=3,SUM(AJ47:AL47),IF($AO$7=2,SUM(AJ47:AK47),AJ47))))/$AO$7</f>
        <v>0</v>
      </c>
      <c r="AQ47" s="211">
        <v>0</v>
      </c>
      <c r="AR47" s="211">
        <v>0</v>
      </c>
      <c r="AS47" s="211">
        <v>0</v>
      </c>
      <c r="AT47" s="211">
        <v>0</v>
      </c>
      <c r="AU47" s="211">
        <v>0</v>
      </c>
      <c r="AV47" s="212">
        <v>0</v>
      </c>
      <c r="AW47" s="212">
        <v>0</v>
      </c>
      <c r="AX47" s="212">
        <v>0</v>
      </c>
      <c r="AY47" s="212">
        <v>0</v>
      </c>
      <c r="AZ47" s="212">
        <v>0</v>
      </c>
      <c r="BA47" s="213">
        <f t="shared" si="7"/>
        <v>0</v>
      </c>
    </row>
    <row r="48" spans="1:53" ht="127.9" x14ac:dyDescent="0.45">
      <c r="A48" s="36">
        <f t="shared" si="12"/>
        <v>38</v>
      </c>
      <c r="B48" s="127" t="s">
        <v>1520</v>
      </c>
      <c r="C48" s="128" t="s">
        <v>929</v>
      </c>
      <c r="D48" s="129" t="s">
        <v>1522</v>
      </c>
      <c r="E48" s="130" t="s">
        <v>1535</v>
      </c>
      <c r="F48" s="162" t="s">
        <v>1795</v>
      </c>
      <c r="G48" s="95">
        <v>0</v>
      </c>
      <c r="H48" s="132" t="s">
        <v>1797</v>
      </c>
      <c r="I48" s="133" t="s">
        <v>1796</v>
      </c>
      <c r="J48" s="92"/>
      <c r="K48" s="92"/>
      <c r="L48" s="301">
        <f t="shared" si="13"/>
        <v>0</v>
      </c>
      <c r="M48" s="210">
        <f t="shared" si="2"/>
        <v>0</v>
      </c>
      <c r="N48" s="207">
        <v>3</v>
      </c>
      <c r="O48" s="208"/>
      <c r="P48" s="92"/>
      <c r="Q48" s="301">
        <f t="shared" si="14"/>
        <v>0</v>
      </c>
      <c r="R48" s="210">
        <f t="shared" si="4"/>
        <v>0</v>
      </c>
      <c r="S48" s="207">
        <v>3</v>
      </c>
      <c r="T48" s="226"/>
      <c r="U48" s="92"/>
      <c r="V48" s="134"/>
      <c r="W48" s="135"/>
      <c r="X48" s="200"/>
      <c r="Y48" s="215">
        <v>5</v>
      </c>
      <c r="Z48" s="215">
        <f t="shared" si="5"/>
        <v>15</v>
      </c>
      <c r="AA48" s="215">
        <v>5</v>
      </c>
      <c r="AB48" s="215">
        <f t="shared" si="6"/>
        <v>15</v>
      </c>
      <c r="AC48" s="215" t="s">
        <v>1607</v>
      </c>
      <c r="AE48" s="117">
        <v>0</v>
      </c>
      <c r="AF48" s="117">
        <v>0</v>
      </c>
      <c r="AG48" s="117">
        <v>0</v>
      </c>
      <c r="AH48" s="117">
        <v>0</v>
      </c>
      <c r="AI48" s="117">
        <v>0</v>
      </c>
      <c r="AJ48" s="119">
        <v>0</v>
      </c>
      <c r="AK48" s="119">
        <v>0</v>
      </c>
      <c r="AL48" s="119">
        <v>0</v>
      </c>
      <c r="AM48" s="119">
        <v>0</v>
      </c>
      <c r="AN48" s="119">
        <v>0</v>
      </c>
      <c r="AO48" s="122">
        <f>IF($AO$7=5,SUM(AJ48:AN48),IF($AO$7=4,SUM(AJ48:AM48),IF($AO$7=3,SUM(AJ48:AL48),IF($AO$7=2,SUM(AJ48:AK48),AJ48))))/$AO$7</f>
        <v>0</v>
      </c>
      <c r="AQ48" s="211">
        <v>0</v>
      </c>
      <c r="AR48" s="211">
        <v>0</v>
      </c>
      <c r="AS48" s="211">
        <v>0</v>
      </c>
      <c r="AT48" s="211">
        <v>0</v>
      </c>
      <c r="AU48" s="211">
        <v>0</v>
      </c>
      <c r="AV48" s="212">
        <v>0</v>
      </c>
      <c r="AW48" s="212">
        <v>0</v>
      </c>
      <c r="AX48" s="212">
        <v>0</v>
      </c>
      <c r="AY48" s="212">
        <v>0</v>
      </c>
      <c r="AZ48" s="212">
        <v>0</v>
      </c>
      <c r="BA48" s="213">
        <f t="shared" si="7"/>
        <v>0</v>
      </c>
    </row>
    <row r="49" spans="1:53" ht="104.65" x14ac:dyDescent="0.45">
      <c r="A49" s="36">
        <f t="shared" si="12"/>
        <v>39</v>
      </c>
      <c r="B49" s="127" t="s">
        <v>1521</v>
      </c>
      <c r="C49" s="128" t="s">
        <v>929</v>
      </c>
      <c r="D49" s="129" t="s">
        <v>1526</v>
      </c>
      <c r="E49" s="130" t="s">
        <v>1527</v>
      </c>
      <c r="F49" s="162" t="s">
        <v>1798</v>
      </c>
      <c r="G49" s="95">
        <v>0</v>
      </c>
      <c r="H49" s="132" t="s">
        <v>1797</v>
      </c>
      <c r="I49" s="133" t="s">
        <v>1800</v>
      </c>
      <c r="J49" s="92"/>
      <c r="K49" s="92"/>
      <c r="L49" s="301">
        <f t="shared" si="13"/>
        <v>0</v>
      </c>
      <c r="M49" s="210">
        <f t="shared" si="2"/>
        <v>0</v>
      </c>
      <c r="N49" s="207">
        <v>3</v>
      </c>
      <c r="O49" s="208"/>
      <c r="P49" s="92"/>
      <c r="Q49" s="301">
        <f t="shared" si="14"/>
        <v>0</v>
      </c>
      <c r="R49" s="210">
        <f t="shared" si="4"/>
        <v>0</v>
      </c>
      <c r="S49" s="207">
        <v>3</v>
      </c>
      <c r="T49" s="226"/>
      <c r="U49" s="92"/>
      <c r="V49" s="134"/>
      <c r="W49" s="135"/>
      <c r="X49" s="200"/>
      <c r="Y49" s="215">
        <v>5</v>
      </c>
      <c r="Z49" s="215">
        <f t="shared" si="5"/>
        <v>15</v>
      </c>
      <c r="AA49" s="215">
        <v>5</v>
      </c>
      <c r="AB49" s="215">
        <f t="shared" si="6"/>
        <v>15</v>
      </c>
      <c r="AC49" s="215" t="s">
        <v>1607</v>
      </c>
      <c r="AE49" s="117">
        <v>0</v>
      </c>
      <c r="AF49" s="117">
        <v>0</v>
      </c>
      <c r="AG49" s="117">
        <v>0</v>
      </c>
      <c r="AH49" s="117">
        <v>0</v>
      </c>
      <c r="AI49" s="117">
        <v>0</v>
      </c>
      <c r="AJ49" s="119">
        <v>0</v>
      </c>
      <c r="AK49" s="119">
        <v>0</v>
      </c>
      <c r="AL49" s="119">
        <v>0</v>
      </c>
      <c r="AM49" s="119">
        <v>0</v>
      </c>
      <c r="AN49" s="119">
        <v>0</v>
      </c>
      <c r="AO49" s="122">
        <f>IF($AO$7=5,SUM(AJ49:AN49),IF($AO$7=4,SUM(AJ49:AM49),IF($AO$7=3,SUM(AJ49:AL49),IF($AO$7=2,SUM(AJ49:AK49),AJ49))))/$AO$7</f>
        <v>0</v>
      </c>
      <c r="AQ49" s="211">
        <v>0</v>
      </c>
      <c r="AR49" s="211">
        <v>0</v>
      </c>
      <c r="AS49" s="211">
        <v>0</v>
      </c>
      <c r="AT49" s="211">
        <v>0</v>
      </c>
      <c r="AU49" s="211">
        <v>0</v>
      </c>
      <c r="AV49" s="212">
        <v>0</v>
      </c>
      <c r="AW49" s="212">
        <v>0</v>
      </c>
      <c r="AX49" s="212">
        <v>0</v>
      </c>
      <c r="AY49" s="212">
        <v>0</v>
      </c>
      <c r="AZ49" s="212">
        <v>0</v>
      </c>
      <c r="BA49" s="213">
        <f t="shared" si="7"/>
        <v>0</v>
      </c>
    </row>
    <row r="50" spans="1:53" ht="81.400000000000006" x14ac:dyDescent="0.45">
      <c r="A50" s="36">
        <f t="shared" si="12"/>
        <v>40</v>
      </c>
      <c r="B50" s="127" t="s">
        <v>1513</v>
      </c>
      <c r="C50" s="128" t="s">
        <v>929</v>
      </c>
      <c r="D50" s="129" t="s">
        <v>1557</v>
      </c>
      <c r="E50" s="130" t="s">
        <v>1708</v>
      </c>
      <c r="F50" s="162" t="s">
        <v>1802</v>
      </c>
      <c r="G50" s="95">
        <v>0</v>
      </c>
      <c r="H50" s="132" t="s">
        <v>1803</v>
      </c>
      <c r="I50" s="133" t="s">
        <v>1806</v>
      </c>
      <c r="J50" s="92"/>
      <c r="K50" s="92"/>
      <c r="L50" s="301">
        <f t="shared" si="13"/>
        <v>0</v>
      </c>
      <c r="M50" s="210">
        <f t="shared" si="2"/>
        <v>0</v>
      </c>
      <c r="N50" s="207">
        <v>3</v>
      </c>
      <c r="O50" s="208"/>
      <c r="P50" s="92"/>
      <c r="Q50" s="301">
        <f t="shared" si="14"/>
        <v>0</v>
      </c>
      <c r="R50" s="210">
        <f t="shared" si="4"/>
        <v>0</v>
      </c>
      <c r="S50" s="207">
        <v>3</v>
      </c>
      <c r="T50" s="226"/>
      <c r="U50" s="92"/>
      <c r="V50" s="134"/>
      <c r="W50" s="135"/>
      <c r="X50" s="200"/>
      <c r="Y50" s="215">
        <v>5</v>
      </c>
      <c r="Z50" s="215">
        <f t="shared" si="5"/>
        <v>15</v>
      </c>
      <c r="AA50" s="215">
        <v>5</v>
      </c>
      <c r="AB50" s="215">
        <f t="shared" si="6"/>
        <v>15</v>
      </c>
      <c r="AC50" s="215" t="s">
        <v>1607</v>
      </c>
      <c r="AE50" s="117">
        <v>0</v>
      </c>
      <c r="AF50" s="117">
        <v>0</v>
      </c>
      <c r="AG50" s="117">
        <v>0</v>
      </c>
      <c r="AH50" s="117">
        <v>0</v>
      </c>
      <c r="AI50" s="117">
        <v>0</v>
      </c>
      <c r="AJ50" s="119">
        <v>0</v>
      </c>
      <c r="AK50" s="119">
        <v>0</v>
      </c>
      <c r="AL50" s="119">
        <v>0</v>
      </c>
      <c r="AM50" s="119">
        <v>0</v>
      </c>
      <c r="AN50" s="119">
        <v>0</v>
      </c>
      <c r="AO50" s="122">
        <f t="shared" ref="AO50:AO51" si="17">IF($AO$7=5,SUM(AJ50:AN50),IF($AO$7=4,SUM(AJ50:AM50),IF($AO$7=3,SUM(AJ50:AL50),IF($AO$7=2,SUM(AJ50:AK50),AJ50))))/$AO$7</f>
        <v>0</v>
      </c>
      <c r="AQ50" s="211">
        <v>0</v>
      </c>
      <c r="AR50" s="211">
        <v>0</v>
      </c>
      <c r="AS50" s="211">
        <v>0</v>
      </c>
      <c r="AT50" s="211">
        <v>0</v>
      </c>
      <c r="AU50" s="211">
        <v>0</v>
      </c>
      <c r="AV50" s="212">
        <v>0</v>
      </c>
      <c r="AW50" s="212">
        <v>0</v>
      </c>
      <c r="AX50" s="212">
        <v>0</v>
      </c>
      <c r="AY50" s="212">
        <v>0</v>
      </c>
      <c r="AZ50" s="212">
        <v>0</v>
      </c>
      <c r="BA50" s="213">
        <f t="shared" si="7"/>
        <v>0</v>
      </c>
    </row>
    <row r="51" spans="1:53" ht="162.75" x14ac:dyDescent="0.45">
      <c r="A51" s="36">
        <f t="shared" si="12"/>
        <v>41</v>
      </c>
      <c r="B51" s="127" t="s">
        <v>1514</v>
      </c>
      <c r="C51" s="128" t="s">
        <v>929</v>
      </c>
      <c r="D51" s="129" t="s">
        <v>1534</v>
      </c>
      <c r="E51" s="130" t="s">
        <v>2016</v>
      </c>
      <c r="F51" s="162" t="s">
        <v>2011</v>
      </c>
      <c r="G51" s="95">
        <v>0</v>
      </c>
      <c r="H51" s="132" t="s">
        <v>1809</v>
      </c>
      <c r="I51" s="133" t="s">
        <v>1807</v>
      </c>
      <c r="J51" s="92"/>
      <c r="K51" s="92"/>
      <c r="L51" s="301">
        <f t="shared" si="13"/>
        <v>0</v>
      </c>
      <c r="M51" s="210">
        <f t="shared" si="2"/>
        <v>0</v>
      </c>
      <c r="N51" s="207">
        <v>3</v>
      </c>
      <c r="O51" s="208"/>
      <c r="P51" s="92"/>
      <c r="Q51" s="301">
        <f t="shared" si="14"/>
        <v>0</v>
      </c>
      <c r="R51" s="210">
        <f t="shared" si="4"/>
        <v>0</v>
      </c>
      <c r="S51" s="207">
        <v>3</v>
      </c>
      <c r="T51" s="226"/>
      <c r="U51" s="92"/>
      <c r="V51" s="134"/>
      <c r="W51" s="135"/>
      <c r="X51" s="200"/>
      <c r="Y51" s="215">
        <v>5</v>
      </c>
      <c r="Z51" s="215">
        <f t="shared" si="5"/>
        <v>15</v>
      </c>
      <c r="AA51" s="215">
        <v>5</v>
      </c>
      <c r="AB51" s="215">
        <f t="shared" si="6"/>
        <v>15</v>
      </c>
      <c r="AC51" s="215" t="s">
        <v>1607</v>
      </c>
      <c r="AE51" s="117">
        <v>0</v>
      </c>
      <c r="AF51" s="117">
        <v>0</v>
      </c>
      <c r="AG51" s="117">
        <v>0</v>
      </c>
      <c r="AH51" s="117">
        <v>0</v>
      </c>
      <c r="AI51" s="117">
        <v>0</v>
      </c>
      <c r="AJ51" s="119">
        <v>0</v>
      </c>
      <c r="AK51" s="119">
        <v>0</v>
      </c>
      <c r="AL51" s="119">
        <v>0</v>
      </c>
      <c r="AM51" s="119">
        <v>0</v>
      </c>
      <c r="AN51" s="119">
        <v>0</v>
      </c>
      <c r="AO51" s="122">
        <f t="shared" si="17"/>
        <v>0</v>
      </c>
      <c r="AQ51" s="211">
        <v>0</v>
      </c>
      <c r="AR51" s="211">
        <v>0</v>
      </c>
      <c r="AS51" s="211">
        <v>0</v>
      </c>
      <c r="AT51" s="211">
        <v>0</v>
      </c>
      <c r="AU51" s="211">
        <v>0</v>
      </c>
      <c r="AV51" s="212">
        <v>0</v>
      </c>
      <c r="AW51" s="212">
        <v>0</v>
      </c>
      <c r="AX51" s="212">
        <v>0</v>
      </c>
      <c r="AY51" s="212">
        <v>0</v>
      </c>
      <c r="AZ51" s="212">
        <v>0</v>
      </c>
      <c r="BA51" s="213">
        <f t="shared" si="7"/>
        <v>0</v>
      </c>
    </row>
    <row r="52" spans="1:53" ht="174.4" x14ac:dyDescent="0.45">
      <c r="A52" s="36">
        <f t="shared" si="12"/>
        <v>42</v>
      </c>
      <c r="B52" s="127" t="s">
        <v>1518</v>
      </c>
      <c r="C52" s="128" t="s">
        <v>929</v>
      </c>
      <c r="D52" s="129" t="s">
        <v>1533</v>
      </c>
      <c r="E52" s="130" t="s">
        <v>2015</v>
      </c>
      <c r="F52" s="162" t="s">
        <v>2011</v>
      </c>
      <c r="G52" s="95">
        <v>0</v>
      </c>
      <c r="H52" s="132" t="s">
        <v>1809</v>
      </c>
      <c r="I52" s="133" t="s">
        <v>1808</v>
      </c>
      <c r="J52" s="92"/>
      <c r="K52" s="92"/>
      <c r="L52" s="301">
        <f t="shared" si="13"/>
        <v>0</v>
      </c>
      <c r="M52" s="210">
        <f t="shared" si="2"/>
        <v>0</v>
      </c>
      <c r="N52" s="207">
        <v>3</v>
      </c>
      <c r="O52" s="208"/>
      <c r="P52" s="92"/>
      <c r="Q52" s="301">
        <f t="shared" si="14"/>
        <v>0</v>
      </c>
      <c r="R52" s="210">
        <f t="shared" si="4"/>
        <v>0</v>
      </c>
      <c r="S52" s="207">
        <v>3</v>
      </c>
      <c r="T52" s="226"/>
      <c r="U52" s="92"/>
      <c r="V52" s="134"/>
      <c r="W52" s="135"/>
      <c r="X52" s="200"/>
      <c r="Y52" s="215">
        <v>5</v>
      </c>
      <c r="Z52" s="215">
        <f t="shared" si="5"/>
        <v>15</v>
      </c>
      <c r="AA52" s="215">
        <v>5</v>
      </c>
      <c r="AB52" s="215">
        <f t="shared" si="6"/>
        <v>15</v>
      </c>
      <c r="AC52" s="215" t="s">
        <v>1607</v>
      </c>
      <c r="AE52" s="117">
        <v>0</v>
      </c>
      <c r="AF52" s="117">
        <v>0</v>
      </c>
      <c r="AG52" s="117">
        <v>0</v>
      </c>
      <c r="AH52" s="117">
        <v>0</v>
      </c>
      <c r="AI52" s="117">
        <v>0</v>
      </c>
      <c r="AJ52" s="119">
        <v>0</v>
      </c>
      <c r="AK52" s="119">
        <v>0</v>
      </c>
      <c r="AL52" s="119">
        <v>0</v>
      </c>
      <c r="AM52" s="119">
        <v>0</v>
      </c>
      <c r="AN52" s="119">
        <v>0</v>
      </c>
      <c r="AO52" s="122">
        <f>IF($AO$7=5,SUM(AJ52:AN52),IF($AO$7=4,SUM(AJ52:AM52),IF($AO$7=3,SUM(AJ52:AL52),IF($AO$7=2,SUM(AJ52:AK52),AJ52))))/$AO$7</f>
        <v>0</v>
      </c>
      <c r="AQ52" s="211">
        <v>0</v>
      </c>
      <c r="AR52" s="211">
        <v>0</v>
      </c>
      <c r="AS52" s="211">
        <v>0</v>
      </c>
      <c r="AT52" s="211">
        <v>0</v>
      </c>
      <c r="AU52" s="211">
        <v>0</v>
      </c>
      <c r="AV52" s="212">
        <v>0</v>
      </c>
      <c r="AW52" s="212">
        <v>0</v>
      </c>
      <c r="AX52" s="212">
        <v>0</v>
      </c>
      <c r="AY52" s="212">
        <v>0</v>
      </c>
      <c r="AZ52" s="212">
        <v>0</v>
      </c>
      <c r="BA52" s="213">
        <f t="shared" si="7"/>
        <v>0</v>
      </c>
    </row>
    <row r="53" spans="1:53" ht="81.400000000000006" x14ac:dyDescent="0.45">
      <c r="A53" s="36">
        <f t="shared" si="12"/>
        <v>43</v>
      </c>
      <c r="B53" s="127" t="s">
        <v>1531</v>
      </c>
      <c r="C53" s="128" t="s">
        <v>929</v>
      </c>
      <c r="D53" s="129" t="s">
        <v>1529</v>
      </c>
      <c r="E53" s="130" t="s">
        <v>1986</v>
      </c>
      <c r="F53" s="131" t="s">
        <v>1811</v>
      </c>
      <c r="G53" s="95">
        <v>0</v>
      </c>
      <c r="H53" s="132" t="s">
        <v>1810</v>
      </c>
      <c r="I53" s="133" t="s">
        <v>1812</v>
      </c>
      <c r="J53" s="92"/>
      <c r="K53" s="92"/>
      <c r="L53" s="301">
        <f t="shared" si="13"/>
        <v>0</v>
      </c>
      <c r="M53" s="210">
        <f t="shared" si="2"/>
        <v>0</v>
      </c>
      <c r="N53" s="207">
        <v>3</v>
      </c>
      <c r="O53" s="208"/>
      <c r="P53" s="92"/>
      <c r="Q53" s="301">
        <f t="shared" si="14"/>
        <v>0</v>
      </c>
      <c r="R53" s="210">
        <f t="shared" si="4"/>
        <v>0</v>
      </c>
      <c r="S53" s="207">
        <v>3</v>
      </c>
      <c r="T53" s="226"/>
      <c r="U53" s="92"/>
      <c r="V53" s="134"/>
      <c r="W53" s="135"/>
      <c r="X53" s="200"/>
      <c r="Y53" s="215">
        <v>5</v>
      </c>
      <c r="Z53" s="215">
        <f t="shared" si="5"/>
        <v>15</v>
      </c>
      <c r="AA53" s="215">
        <v>5</v>
      </c>
      <c r="AB53" s="215">
        <f t="shared" si="6"/>
        <v>15</v>
      </c>
      <c r="AC53" s="215" t="s">
        <v>1607</v>
      </c>
      <c r="AE53" s="117">
        <v>0</v>
      </c>
      <c r="AF53" s="117">
        <v>0</v>
      </c>
      <c r="AG53" s="117">
        <v>0</v>
      </c>
      <c r="AH53" s="117">
        <v>0</v>
      </c>
      <c r="AI53" s="117">
        <v>0</v>
      </c>
      <c r="AJ53" s="119">
        <v>0</v>
      </c>
      <c r="AK53" s="119">
        <v>0</v>
      </c>
      <c r="AL53" s="119">
        <v>0</v>
      </c>
      <c r="AM53" s="119">
        <v>0</v>
      </c>
      <c r="AN53" s="119">
        <v>0</v>
      </c>
      <c r="AO53" s="122">
        <f>IF($AO$7=5,SUM(AJ53:AN53),IF($AO$7=4,SUM(AJ53:AM53),IF($AO$7=3,SUM(AJ53:AL53),IF($AO$7=2,SUM(AJ53:AK53),AJ53))))/$AO$7</f>
        <v>0</v>
      </c>
      <c r="AQ53" s="211">
        <v>0</v>
      </c>
      <c r="AR53" s="211">
        <v>0</v>
      </c>
      <c r="AS53" s="211">
        <v>0</v>
      </c>
      <c r="AT53" s="211">
        <v>0</v>
      </c>
      <c r="AU53" s="211">
        <v>0</v>
      </c>
      <c r="AV53" s="212">
        <v>0</v>
      </c>
      <c r="AW53" s="212">
        <v>0</v>
      </c>
      <c r="AX53" s="212">
        <v>0</v>
      </c>
      <c r="AY53" s="212">
        <v>0</v>
      </c>
      <c r="AZ53" s="212">
        <v>0</v>
      </c>
      <c r="BA53" s="213">
        <f t="shared" si="7"/>
        <v>0</v>
      </c>
    </row>
    <row r="54" spans="1:53" ht="46.5" x14ac:dyDescent="0.45">
      <c r="A54" s="36">
        <f t="shared" si="12"/>
        <v>44</v>
      </c>
      <c r="B54" s="127" t="s">
        <v>1558</v>
      </c>
      <c r="C54" s="128" t="s">
        <v>929</v>
      </c>
      <c r="D54" s="129" t="s">
        <v>1530</v>
      </c>
      <c r="E54" s="163" t="s">
        <v>1554</v>
      </c>
      <c r="F54" s="162" t="s">
        <v>1813</v>
      </c>
      <c r="G54" s="95">
        <v>0</v>
      </c>
      <c r="H54" s="132" t="s">
        <v>1814</v>
      </c>
      <c r="I54" s="133" t="s">
        <v>1815</v>
      </c>
      <c r="J54" s="92"/>
      <c r="K54" s="92"/>
      <c r="L54" s="301">
        <f t="shared" si="13"/>
        <v>0</v>
      </c>
      <c r="M54" s="210">
        <f t="shared" si="2"/>
        <v>0</v>
      </c>
      <c r="N54" s="207">
        <v>3</v>
      </c>
      <c r="O54" s="208"/>
      <c r="P54" s="92"/>
      <c r="Q54" s="301">
        <f t="shared" si="14"/>
        <v>0</v>
      </c>
      <c r="R54" s="210">
        <f t="shared" si="4"/>
        <v>0</v>
      </c>
      <c r="S54" s="207">
        <v>3</v>
      </c>
      <c r="T54" s="226"/>
      <c r="U54" s="92"/>
      <c r="V54" s="134"/>
      <c r="W54" s="135"/>
      <c r="X54" s="200"/>
      <c r="Y54" s="215">
        <v>5</v>
      </c>
      <c r="Z54" s="215">
        <f t="shared" si="5"/>
        <v>15</v>
      </c>
      <c r="AA54" s="215">
        <v>5</v>
      </c>
      <c r="AB54" s="215">
        <f t="shared" si="6"/>
        <v>15</v>
      </c>
      <c r="AC54" s="215" t="s">
        <v>1607</v>
      </c>
      <c r="AE54" s="117">
        <v>0</v>
      </c>
      <c r="AF54" s="117">
        <v>0</v>
      </c>
      <c r="AG54" s="117">
        <v>0</v>
      </c>
      <c r="AH54" s="117">
        <v>0</v>
      </c>
      <c r="AI54" s="117">
        <v>0</v>
      </c>
      <c r="AJ54" s="119">
        <v>0</v>
      </c>
      <c r="AK54" s="119">
        <v>0</v>
      </c>
      <c r="AL54" s="119">
        <v>0</v>
      </c>
      <c r="AM54" s="119">
        <v>0</v>
      </c>
      <c r="AN54" s="119">
        <v>0</v>
      </c>
      <c r="AO54" s="122">
        <f>IF($AO$7=5,SUM(AJ54:AN54),IF($AO$7=4,SUM(AJ54:AM54),IF($AO$7=3,SUM(AJ54:AL54),IF($AO$7=2,SUM(AJ54:AK54),AJ54))))/$AO$7</f>
        <v>0</v>
      </c>
      <c r="AQ54" s="211">
        <v>0</v>
      </c>
      <c r="AR54" s="211">
        <v>0</v>
      </c>
      <c r="AS54" s="211">
        <v>0</v>
      </c>
      <c r="AT54" s="211">
        <v>0</v>
      </c>
      <c r="AU54" s="211">
        <v>0</v>
      </c>
      <c r="AV54" s="212">
        <v>0</v>
      </c>
      <c r="AW54" s="212">
        <v>0</v>
      </c>
      <c r="AX54" s="212">
        <v>0</v>
      </c>
      <c r="AY54" s="212">
        <v>0</v>
      </c>
      <c r="AZ54" s="212">
        <v>0</v>
      </c>
      <c r="BA54" s="213">
        <f t="shared" si="7"/>
        <v>0</v>
      </c>
    </row>
    <row r="55" spans="1:53" ht="93" x14ac:dyDescent="0.45">
      <c r="A55" s="36">
        <f t="shared" si="12"/>
        <v>45</v>
      </c>
      <c r="B55" s="127" t="s">
        <v>1511</v>
      </c>
      <c r="C55" s="128" t="s">
        <v>929</v>
      </c>
      <c r="D55" s="129" t="s">
        <v>939</v>
      </c>
      <c r="E55" s="130" t="s">
        <v>2012</v>
      </c>
      <c r="F55" s="162" t="s">
        <v>1816</v>
      </c>
      <c r="G55" s="95">
        <v>0</v>
      </c>
      <c r="H55" s="132" t="s">
        <v>1818</v>
      </c>
      <c r="I55" s="133" t="s">
        <v>933</v>
      </c>
      <c r="J55" s="92"/>
      <c r="K55" s="92"/>
      <c r="L55" s="301">
        <f t="shared" si="13"/>
        <v>0</v>
      </c>
      <c r="M55" s="210">
        <f t="shared" si="2"/>
        <v>0</v>
      </c>
      <c r="N55" s="207">
        <v>3</v>
      </c>
      <c r="O55" s="208"/>
      <c r="P55" s="92"/>
      <c r="Q55" s="301">
        <f t="shared" si="14"/>
        <v>0</v>
      </c>
      <c r="R55" s="210">
        <f t="shared" si="4"/>
        <v>0</v>
      </c>
      <c r="S55" s="207">
        <v>3</v>
      </c>
      <c r="T55" s="226"/>
      <c r="U55" s="92"/>
      <c r="V55" s="134"/>
      <c r="W55" s="135"/>
      <c r="X55" s="200"/>
      <c r="Y55" s="215">
        <v>5</v>
      </c>
      <c r="Z55" s="215">
        <f t="shared" si="5"/>
        <v>15</v>
      </c>
      <c r="AA55" s="215">
        <v>5</v>
      </c>
      <c r="AB55" s="215">
        <f t="shared" si="6"/>
        <v>15</v>
      </c>
      <c r="AC55" s="215" t="s">
        <v>1607</v>
      </c>
      <c r="AE55" s="117">
        <v>0</v>
      </c>
      <c r="AF55" s="117">
        <v>0</v>
      </c>
      <c r="AG55" s="117">
        <v>0</v>
      </c>
      <c r="AH55" s="117">
        <v>0</v>
      </c>
      <c r="AI55" s="117">
        <v>0</v>
      </c>
      <c r="AJ55" s="119">
        <v>0</v>
      </c>
      <c r="AK55" s="119">
        <v>0</v>
      </c>
      <c r="AL55" s="119">
        <v>0</v>
      </c>
      <c r="AM55" s="119">
        <v>0</v>
      </c>
      <c r="AN55" s="119">
        <v>0</v>
      </c>
      <c r="AO55" s="122">
        <f t="shared" ref="AO55" si="18">IF($AO$7=5,SUM(AJ55:AN55),IF($AO$7=4,SUM(AJ55:AM55),IF($AO$7=3,SUM(AJ55:AL55),IF($AO$7=2,SUM(AJ55:AK55),AJ55))))/$AO$7</f>
        <v>0</v>
      </c>
      <c r="AQ55" s="211">
        <v>0</v>
      </c>
      <c r="AR55" s="211">
        <v>0</v>
      </c>
      <c r="AS55" s="211">
        <v>0</v>
      </c>
      <c r="AT55" s="211">
        <v>0</v>
      </c>
      <c r="AU55" s="211">
        <v>0</v>
      </c>
      <c r="AV55" s="212">
        <v>0</v>
      </c>
      <c r="AW55" s="212">
        <v>0</v>
      </c>
      <c r="AX55" s="212">
        <v>0</v>
      </c>
      <c r="AY55" s="212">
        <v>0</v>
      </c>
      <c r="AZ55" s="212">
        <v>0</v>
      </c>
      <c r="BA55" s="213">
        <f t="shared" si="7"/>
        <v>0</v>
      </c>
    </row>
    <row r="56" spans="1:53" ht="104.65" x14ac:dyDescent="0.45">
      <c r="A56" s="36">
        <f t="shared" si="12"/>
        <v>46</v>
      </c>
      <c r="B56" s="127" t="s">
        <v>1512</v>
      </c>
      <c r="C56" s="128" t="s">
        <v>929</v>
      </c>
      <c r="D56" s="129" t="s">
        <v>1536</v>
      </c>
      <c r="E56" s="130" t="s">
        <v>1709</v>
      </c>
      <c r="F56" s="162" t="s">
        <v>1817</v>
      </c>
      <c r="G56" s="95">
        <v>0</v>
      </c>
      <c r="H56" s="132" t="s">
        <v>1818</v>
      </c>
      <c r="I56" s="133" t="s">
        <v>1819</v>
      </c>
      <c r="J56" s="92"/>
      <c r="K56" s="92"/>
      <c r="L56" s="301">
        <f t="shared" si="13"/>
        <v>0</v>
      </c>
      <c r="M56" s="210">
        <f t="shared" si="2"/>
        <v>0</v>
      </c>
      <c r="N56" s="207">
        <v>3</v>
      </c>
      <c r="O56" s="208"/>
      <c r="P56" s="92"/>
      <c r="Q56" s="301">
        <f t="shared" si="14"/>
        <v>0</v>
      </c>
      <c r="R56" s="210">
        <f t="shared" si="4"/>
        <v>0</v>
      </c>
      <c r="S56" s="207">
        <v>3</v>
      </c>
      <c r="T56" s="226"/>
      <c r="U56" s="92"/>
      <c r="V56" s="134"/>
      <c r="W56" s="135"/>
      <c r="X56" s="200"/>
      <c r="Y56" s="215">
        <v>5</v>
      </c>
      <c r="Z56" s="215">
        <f t="shared" si="5"/>
        <v>15</v>
      </c>
      <c r="AA56" s="215">
        <v>5</v>
      </c>
      <c r="AB56" s="215">
        <f t="shared" si="6"/>
        <v>15</v>
      </c>
      <c r="AC56" s="215" t="s">
        <v>1607</v>
      </c>
      <c r="AE56" s="117">
        <v>0</v>
      </c>
      <c r="AF56" s="117">
        <v>0</v>
      </c>
      <c r="AG56" s="117">
        <v>0</v>
      </c>
      <c r="AH56" s="117">
        <v>0</v>
      </c>
      <c r="AI56" s="117">
        <v>0</v>
      </c>
      <c r="AJ56" s="119">
        <v>0</v>
      </c>
      <c r="AK56" s="119">
        <v>0</v>
      </c>
      <c r="AL56" s="119">
        <v>0</v>
      </c>
      <c r="AM56" s="119">
        <v>0</v>
      </c>
      <c r="AN56" s="119">
        <v>0</v>
      </c>
      <c r="AO56" s="122">
        <f t="shared" ref="AO56" si="19">IF($AO$7=5,SUM(AJ56:AN56),IF($AO$7=4,SUM(AJ56:AM56),IF($AO$7=3,SUM(AJ56:AL56),IF($AO$7=2,SUM(AJ56:AK56),AJ56))))/$AO$7</f>
        <v>0</v>
      </c>
      <c r="AQ56" s="211">
        <v>0</v>
      </c>
      <c r="AR56" s="211">
        <v>0</v>
      </c>
      <c r="AS56" s="211">
        <v>0</v>
      </c>
      <c r="AT56" s="211">
        <v>0</v>
      </c>
      <c r="AU56" s="211">
        <v>0</v>
      </c>
      <c r="AV56" s="212">
        <v>0</v>
      </c>
      <c r="AW56" s="212">
        <v>0</v>
      </c>
      <c r="AX56" s="212">
        <v>0</v>
      </c>
      <c r="AY56" s="212">
        <v>0</v>
      </c>
      <c r="AZ56" s="212">
        <v>0</v>
      </c>
      <c r="BA56" s="213">
        <f t="shared" si="7"/>
        <v>0</v>
      </c>
    </row>
    <row r="57" spans="1:53" ht="93" x14ac:dyDescent="0.45">
      <c r="A57" s="36">
        <f t="shared" si="12"/>
        <v>47</v>
      </c>
      <c r="B57" s="127" t="s">
        <v>1528</v>
      </c>
      <c r="C57" s="128" t="s">
        <v>929</v>
      </c>
      <c r="D57" s="129" t="s">
        <v>1537</v>
      </c>
      <c r="E57" s="130" t="s">
        <v>1553</v>
      </c>
      <c r="F57" s="162" t="s">
        <v>1820</v>
      </c>
      <c r="G57" s="95">
        <v>0</v>
      </c>
      <c r="H57" s="132" t="s">
        <v>1821</v>
      </c>
      <c r="I57" s="133" t="s">
        <v>1822</v>
      </c>
      <c r="J57" s="92"/>
      <c r="K57" s="92"/>
      <c r="L57" s="301">
        <f t="shared" si="13"/>
        <v>0</v>
      </c>
      <c r="M57" s="210">
        <f t="shared" si="2"/>
        <v>0</v>
      </c>
      <c r="N57" s="207">
        <v>3</v>
      </c>
      <c r="O57" s="208"/>
      <c r="P57" s="92"/>
      <c r="Q57" s="301">
        <f t="shared" si="14"/>
        <v>0</v>
      </c>
      <c r="R57" s="210">
        <f t="shared" si="4"/>
        <v>0</v>
      </c>
      <c r="S57" s="207">
        <v>3</v>
      </c>
      <c r="T57" s="226"/>
      <c r="U57" s="92"/>
      <c r="V57" s="134"/>
      <c r="W57" s="135"/>
      <c r="X57" s="200"/>
      <c r="Y57" s="215">
        <v>5</v>
      </c>
      <c r="Z57" s="215">
        <f t="shared" si="5"/>
        <v>15</v>
      </c>
      <c r="AA57" s="215">
        <v>5</v>
      </c>
      <c r="AB57" s="215">
        <f t="shared" si="6"/>
        <v>15</v>
      </c>
      <c r="AC57" s="215" t="s">
        <v>1607</v>
      </c>
      <c r="AE57" s="117">
        <v>0</v>
      </c>
      <c r="AF57" s="117">
        <v>0</v>
      </c>
      <c r="AG57" s="117">
        <v>0</v>
      </c>
      <c r="AH57" s="117">
        <v>0</v>
      </c>
      <c r="AI57" s="117">
        <v>0</v>
      </c>
      <c r="AJ57" s="119">
        <v>0</v>
      </c>
      <c r="AK57" s="119">
        <v>0</v>
      </c>
      <c r="AL57" s="119">
        <v>0</v>
      </c>
      <c r="AM57" s="119">
        <v>0</v>
      </c>
      <c r="AN57" s="119">
        <v>0</v>
      </c>
      <c r="AO57" s="122">
        <f t="shared" ref="AO57" si="20">IF($AO$7=5,SUM(AJ57:AN57),IF($AO$7=4,SUM(AJ57:AM57),IF($AO$7=3,SUM(AJ57:AL57),IF($AO$7=2,SUM(AJ57:AK57),AJ57))))/$AO$7</f>
        <v>0</v>
      </c>
      <c r="AQ57" s="211">
        <v>0</v>
      </c>
      <c r="AR57" s="211">
        <v>0</v>
      </c>
      <c r="AS57" s="211">
        <v>0</v>
      </c>
      <c r="AT57" s="211">
        <v>0</v>
      </c>
      <c r="AU57" s="211">
        <v>0</v>
      </c>
      <c r="AV57" s="212">
        <v>0</v>
      </c>
      <c r="AW57" s="212">
        <v>0</v>
      </c>
      <c r="AX57" s="212">
        <v>0</v>
      </c>
      <c r="AY57" s="212">
        <v>0</v>
      </c>
      <c r="AZ57" s="212">
        <v>0</v>
      </c>
      <c r="BA57" s="213">
        <f t="shared" si="7"/>
        <v>0</v>
      </c>
    </row>
    <row r="58" spans="1:53" ht="104.65" x14ac:dyDescent="0.45">
      <c r="A58" s="36">
        <f t="shared" si="12"/>
        <v>48</v>
      </c>
      <c r="B58" s="127" t="s">
        <v>975</v>
      </c>
      <c r="C58" s="128" t="s">
        <v>976</v>
      </c>
      <c r="D58" s="129" t="s">
        <v>1987</v>
      </c>
      <c r="E58" s="130" t="s">
        <v>1988</v>
      </c>
      <c r="F58" s="162" t="s">
        <v>1823</v>
      </c>
      <c r="G58" s="95">
        <v>0</v>
      </c>
      <c r="H58" s="132" t="s">
        <v>1824</v>
      </c>
      <c r="I58" s="133" t="s">
        <v>933</v>
      </c>
      <c r="J58" s="92"/>
      <c r="K58" s="92"/>
      <c r="L58" s="301">
        <f t="shared" si="13"/>
        <v>0</v>
      </c>
      <c r="M58" s="210">
        <f t="shared" si="2"/>
        <v>0</v>
      </c>
      <c r="N58" s="207">
        <v>3</v>
      </c>
      <c r="O58" s="208"/>
      <c r="P58" s="92"/>
      <c r="Q58" s="301">
        <f t="shared" si="14"/>
        <v>0</v>
      </c>
      <c r="R58" s="210">
        <f t="shared" si="4"/>
        <v>0</v>
      </c>
      <c r="S58" s="207">
        <v>3</v>
      </c>
      <c r="T58" s="226"/>
      <c r="U58" s="92"/>
      <c r="V58" s="134"/>
      <c r="W58" s="135"/>
      <c r="X58" s="200"/>
      <c r="Y58" s="215">
        <v>5</v>
      </c>
      <c r="Z58" s="215">
        <f t="shared" si="5"/>
        <v>15</v>
      </c>
      <c r="AA58" s="215">
        <v>5</v>
      </c>
      <c r="AB58" s="215">
        <f t="shared" si="6"/>
        <v>15</v>
      </c>
      <c r="AC58" s="215" t="s">
        <v>1607</v>
      </c>
      <c r="AE58" s="117">
        <v>0</v>
      </c>
      <c r="AF58" s="117">
        <v>0</v>
      </c>
      <c r="AG58" s="117">
        <v>0</v>
      </c>
      <c r="AH58" s="117">
        <v>0</v>
      </c>
      <c r="AI58" s="117">
        <v>0</v>
      </c>
      <c r="AJ58" s="119">
        <v>0</v>
      </c>
      <c r="AK58" s="119">
        <v>0</v>
      </c>
      <c r="AL58" s="119">
        <v>0</v>
      </c>
      <c r="AM58" s="119">
        <v>0</v>
      </c>
      <c r="AN58" s="119">
        <v>0</v>
      </c>
      <c r="AO58" s="122">
        <f t="shared" ref="AO58:AO69" si="21">IF($AO$7=5,SUM(AJ58:AN58),IF($AO$7=4,SUM(AJ58:AM58),IF($AO$7=3,SUM(AJ58:AL58),IF($AO$7=2,SUM(AJ58:AK58),AJ58))))/$AO$7</f>
        <v>0</v>
      </c>
      <c r="AQ58" s="211">
        <v>0</v>
      </c>
      <c r="AR58" s="211">
        <v>0</v>
      </c>
      <c r="AS58" s="211">
        <v>0</v>
      </c>
      <c r="AT58" s="211">
        <v>0</v>
      </c>
      <c r="AU58" s="211">
        <v>0</v>
      </c>
      <c r="AV58" s="212">
        <v>0</v>
      </c>
      <c r="AW58" s="212">
        <v>0</v>
      </c>
      <c r="AX58" s="212">
        <v>0</v>
      </c>
      <c r="AY58" s="212">
        <v>0</v>
      </c>
      <c r="AZ58" s="212">
        <v>0</v>
      </c>
      <c r="BA58" s="213">
        <f t="shared" si="7"/>
        <v>0</v>
      </c>
    </row>
    <row r="59" spans="1:53" ht="69.75" x14ac:dyDescent="0.45">
      <c r="A59" s="36">
        <f t="shared" si="12"/>
        <v>49</v>
      </c>
      <c r="B59" s="127" t="s">
        <v>977</v>
      </c>
      <c r="C59" s="128" t="s">
        <v>976</v>
      </c>
      <c r="D59" s="129" t="s">
        <v>1996</v>
      </c>
      <c r="E59" s="130" t="s">
        <v>1997</v>
      </c>
      <c r="F59" s="162" t="s">
        <v>1825</v>
      </c>
      <c r="G59" s="95">
        <v>0</v>
      </c>
      <c r="H59" s="132" t="s">
        <v>1826</v>
      </c>
      <c r="I59" s="133" t="s">
        <v>1799</v>
      </c>
      <c r="J59" s="92"/>
      <c r="K59" s="92"/>
      <c r="L59" s="301">
        <f t="shared" si="13"/>
        <v>0</v>
      </c>
      <c r="M59" s="210">
        <f t="shared" si="2"/>
        <v>0</v>
      </c>
      <c r="N59" s="207">
        <v>3</v>
      </c>
      <c r="O59" s="208"/>
      <c r="P59" s="92"/>
      <c r="Q59" s="301">
        <f t="shared" si="14"/>
        <v>0</v>
      </c>
      <c r="R59" s="210">
        <f t="shared" si="4"/>
        <v>0</v>
      </c>
      <c r="S59" s="207">
        <v>3</v>
      </c>
      <c r="T59" s="226"/>
      <c r="U59" s="92"/>
      <c r="V59" s="134"/>
      <c r="W59" s="135"/>
      <c r="X59" s="200"/>
      <c r="Y59" s="215">
        <v>5</v>
      </c>
      <c r="Z59" s="215">
        <f t="shared" si="5"/>
        <v>15</v>
      </c>
      <c r="AA59" s="215">
        <v>5</v>
      </c>
      <c r="AB59" s="215">
        <f t="shared" si="6"/>
        <v>15</v>
      </c>
      <c r="AC59" s="215" t="s">
        <v>1607</v>
      </c>
      <c r="AE59" s="117">
        <v>0</v>
      </c>
      <c r="AF59" s="117">
        <v>0</v>
      </c>
      <c r="AG59" s="117">
        <v>0</v>
      </c>
      <c r="AH59" s="117">
        <v>0</v>
      </c>
      <c r="AI59" s="117">
        <v>0</v>
      </c>
      <c r="AJ59" s="119">
        <v>0</v>
      </c>
      <c r="AK59" s="119">
        <v>0</v>
      </c>
      <c r="AL59" s="119">
        <v>0</v>
      </c>
      <c r="AM59" s="119">
        <v>0</v>
      </c>
      <c r="AN59" s="119">
        <v>0</v>
      </c>
      <c r="AO59" s="122">
        <f t="shared" si="21"/>
        <v>0</v>
      </c>
      <c r="AQ59" s="211">
        <v>0</v>
      </c>
      <c r="AR59" s="211">
        <v>0</v>
      </c>
      <c r="AS59" s="211">
        <v>0</v>
      </c>
      <c r="AT59" s="211">
        <v>0</v>
      </c>
      <c r="AU59" s="211">
        <v>0</v>
      </c>
      <c r="AV59" s="212">
        <v>0</v>
      </c>
      <c r="AW59" s="212">
        <v>0</v>
      </c>
      <c r="AX59" s="212">
        <v>0</v>
      </c>
      <c r="AY59" s="212">
        <v>0</v>
      </c>
      <c r="AZ59" s="212">
        <v>0</v>
      </c>
      <c r="BA59" s="213">
        <f t="shared" si="7"/>
        <v>0</v>
      </c>
    </row>
    <row r="60" spans="1:53" ht="58.15" x14ac:dyDescent="0.45">
      <c r="A60" s="36">
        <f t="shared" si="12"/>
        <v>50</v>
      </c>
      <c r="B60" s="127" t="s">
        <v>978</v>
      </c>
      <c r="C60" s="128" t="s">
        <v>976</v>
      </c>
      <c r="D60" s="129" t="s">
        <v>979</v>
      </c>
      <c r="E60" s="130" t="s">
        <v>980</v>
      </c>
      <c r="F60" s="162" t="s">
        <v>1827</v>
      </c>
      <c r="G60" s="95">
        <v>0</v>
      </c>
      <c r="H60" s="132" t="s">
        <v>1828</v>
      </c>
      <c r="I60" s="133" t="s">
        <v>1829</v>
      </c>
      <c r="J60" s="92"/>
      <c r="K60" s="92"/>
      <c r="L60" s="301">
        <f t="shared" si="13"/>
        <v>0</v>
      </c>
      <c r="M60" s="210">
        <f t="shared" si="2"/>
        <v>0</v>
      </c>
      <c r="N60" s="207">
        <v>3</v>
      </c>
      <c r="O60" s="208"/>
      <c r="P60" s="92"/>
      <c r="Q60" s="301">
        <f t="shared" si="14"/>
        <v>0</v>
      </c>
      <c r="R60" s="210">
        <f t="shared" si="4"/>
        <v>0</v>
      </c>
      <c r="S60" s="207">
        <v>3</v>
      </c>
      <c r="T60" s="226"/>
      <c r="U60" s="92"/>
      <c r="V60" s="134"/>
      <c r="W60" s="135"/>
      <c r="X60" s="200"/>
      <c r="Y60" s="215">
        <v>5</v>
      </c>
      <c r="Z60" s="215">
        <f t="shared" si="5"/>
        <v>15</v>
      </c>
      <c r="AA60" s="215">
        <v>5</v>
      </c>
      <c r="AB60" s="215">
        <f t="shared" si="6"/>
        <v>15</v>
      </c>
      <c r="AC60" s="215" t="s">
        <v>1607</v>
      </c>
      <c r="AE60" s="117">
        <v>0</v>
      </c>
      <c r="AF60" s="117">
        <v>0</v>
      </c>
      <c r="AG60" s="117">
        <v>0</v>
      </c>
      <c r="AH60" s="117">
        <v>0</v>
      </c>
      <c r="AI60" s="117">
        <v>0</v>
      </c>
      <c r="AJ60" s="119">
        <v>0</v>
      </c>
      <c r="AK60" s="119">
        <v>0</v>
      </c>
      <c r="AL60" s="119">
        <v>0</v>
      </c>
      <c r="AM60" s="119">
        <v>0</v>
      </c>
      <c r="AN60" s="119">
        <v>0</v>
      </c>
      <c r="AO60" s="122">
        <f t="shared" si="21"/>
        <v>0</v>
      </c>
      <c r="AQ60" s="211">
        <v>0</v>
      </c>
      <c r="AR60" s="211">
        <v>0</v>
      </c>
      <c r="AS60" s="211">
        <v>0</v>
      </c>
      <c r="AT60" s="211">
        <v>0</v>
      </c>
      <c r="AU60" s="211">
        <v>0</v>
      </c>
      <c r="AV60" s="212">
        <v>0</v>
      </c>
      <c r="AW60" s="212">
        <v>0</v>
      </c>
      <c r="AX60" s="212">
        <v>0</v>
      </c>
      <c r="AY60" s="212">
        <v>0</v>
      </c>
      <c r="AZ60" s="212">
        <v>0</v>
      </c>
      <c r="BA60" s="213">
        <f t="shared" si="7"/>
        <v>0</v>
      </c>
    </row>
    <row r="61" spans="1:53" ht="69.75" x14ac:dyDescent="0.45">
      <c r="A61" s="36">
        <f t="shared" si="12"/>
        <v>51</v>
      </c>
      <c r="B61" s="127" t="s">
        <v>981</v>
      </c>
      <c r="C61" s="128" t="s">
        <v>982</v>
      </c>
      <c r="D61" s="129" t="s">
        <v>983</v>
      </c>
      <c r="E61" s="130" t="s">
        <v>1998</v>
      </c>
      <c r="F61" s="162" t="s">
        <v>1830</v>
      </c>
      <c r="G61" s="95">
        <v>0</v>
      </c>
      <c r="H61" s="132" t="s">
        <v>984</v>
      </c>
      <c r="I61" s="133" t="s">
        <v>1833</v>
      </c>
      <c r="J61" s="92"/>
      <c r="K61" s="92"/>
      <c r="L61" s="301">
        <f t="shared" si="13"/>
        <v>0</v>
      </c>
      <c r="M61" s="210">
        <f t="shared" si="2"/>
        <v>0</v>
      </c>
      <c r="N61" s="207">
        <v>3</v>
      </c>
      <c r="O61" s="208"/>
      <c r="P61" s="92"/>
      <c r="Q61" s="301">
        <f t="shared" si="14"/>
        <v>0</v>
      </c>
      <c r="R61" s="210">
        <f t="shared" si="4"/>
        <v>0</v>
      </c>
      <c r="S61" s="207">
        <v>3</v>
      </c>
      <c r="T61" s="226"/>
      <c r="U61" s="92"/>
      <c r="V61" s="134"/>
      <c r="W61" s="135"/>
      <c r="X61" s="200"/>
      <c r="Y61" s="215">
        <v>5</v>
      </c>
      <c r="Z61" s="215">
        <f t="shared" si="5"/>
        <v>15</v>
      </c>
      <c r="AA61" s="215">
        <v>5</v>
      </c>
      <c r="AB61" s="215">
        <f t="shared" si="6"/>
        <v>15</v>
      </c>
      <c r="AC61" s="215" t="s">
        <v>1607</v>
      </c>
      <c r="AE61" s="117">
        <v>0</v>
      </c>
      <c r="AF61" s="117">
        <v>0</v>
      </c>
      <c r="AG61" s="117">
        <v>0</v>
      </c>
      <c r="AH61" s="117">
        <v>0</v>
      </c>
      <c r="AI61" s="117">
        <v>0</v>
      </c>
      <c r="AJ61" s="119">
        <v>0</v>
      </c>
      <c r="AK61" s="119">
        <v>0</v>
      </c>
      <c r="AL61" s="119">
        <v>0</v>
      </c>
      <c r="AM61" s="119">
        <v>0</v>
      </c>
      <c r="AN61" s="119">
        <v>0</v>
      </c>
      <c r="AO61" s="122">
        <f t="shared" si="21"/>
        <v>0</v>
      </c>
      <c r="AQ61" s="211">
        <v>0</v>
      </c>
      <c r="AR61" s="211">
        <v>0</v>
      </c>
      <c r="AS61" s="211">
        <v>0</v>
      </c>
      <c r="AT61" s="211">
        <v>0</v>
      </c>
      <c r="AU61" s="211">
        <v>0</v>
      </c>
      <c r="AV61" s="212">
        <v>0</v>
      </c>
      <c r="AW61" s="212">
        <v>0</v>
      </c>
      <c r="AX61" s="212">
        <v>0</v>
      </c>
      <c r="AY61" s="212">
        <v>0</v>
      </c>
      <c r="AZ61" s="212">
        <v>0</v>
      </c>
      <c r="BA61" s="213">
        <f t="shared" si="7"/>
        <v>0</v>
      </c>
    </row>
    <row r="62" spans="1:53" ht="69.75" x14ac:dyDescent="0.45">
      <c r="A62" s="36">
        <f t="shared" si="12"/>
        <v>52</v>
      </c>
      <c r="B62" s="127" t="s">
        <v>985</v>
      </c>
      <c r="C62" s="128" t="s">
        <v>982</v>
      </c>
      <c r="D62" s="129" t="s">
        <v>986</v>
      </c>
      <c r="E62" s="130" t="s">
        <v>1999</v>
      </c>
      <c r="F62" s="162" t="s">
        <v>1831</v>
      </c>
      <c r="G62" s="95">
        <v>0</v>
      </c>
      <c r="H62" s="132" t="s">
        <v>984</v>
      </c>
      <c r="I62" s="133" t="s">
        <v>1832</v>
      </c>
      <c r="J62" s="92"/>
      <c r="K62" s="92"/>
      <c r="L62" s="301">
        <f t="shared" si="13"/>
        <v>0</v>
      </c>
      <c r="M62" s="210">
        <f t="shared" si="2"/>
        <v>0</v>
      </c>
      <c r="N62" s="207">
        <v>3</v>
      </c>
      <c r="O62" s="208"/>
      <c r="P62" s="92"/>
      <c r="Q62" s="301">
        <f t="shared" si="14"/>
        <v>0</v>
      </c>
      <c r="R62" s="210">
        <f t="shared" si="4"/>
        <v>0</v>
      </c>
      <c r="S62" s="207">
        <v>3</v>
      </c>
      <c r="T62" s="226"/>
      <c r="U62" s="92"/>
      <c r="V62" s="134"/>
      <c r="W62" s="135"/>
      <c r="X62" s="200"/>
      <c r="Y62" s="215">
        <v>5</v>
      </c>
      <c r="Z62" s="215">
        <f t="shared" si="5"/>
        <v>15</v>
      </c>
      <c r="AA62" s="215">
        <v>5</v>
      </c>
      <c r="AB62" s="215">
        <f t="shared" si="6"/>
        <v>15</v>
      </c>
      <c r="AC62" s="215" t="s">
        <v>1607</v>
      </c>
      <c r="AE62" s="117">
        <v>0</v>
      </c>
      <c r="AF62" s="117">
        <v>0</v>
      </c>
      <c r="AG62" s="117">
        <v>0</v>
      </c>
      <c r="AH62" s="117">
        <v>0</v>
      </c>
      <c r="AI62" s="117">
        <v>0</v>
      </c>
      <c r="AJ62" s="119">
        <v>0</v>
      </c>
      <c r="AK62" s="119">
        <v>0</v>
      </c>
      <c r="AL62" s="119">
        <v>0</v>
      </c>
      <c r="AM62" s="119">
        <v>0</v>
      </c>
      <c r="AN62" s="119">
        <v>0</v>
      </c>
      <c r="AO62" s="122">
        <f t="shared" si="21"/>
        <v>0</v>
      </c>
      <c r="AQ62" s="211">
        <v>0</v>
      </c>
      <c r="AR62" s="211">
        <v>0</v>
      </c>
      <c r="AS62" s="211">
        <v>0</v>
      </c>
      <c r="AT62" s="211">
        <v>0</v>
      </c>
      <c r="AU62" s="211">
        <v>0</v>
      </c>
      <c r="AV62" s="212">
        <v>0</v>
      </c>
      <c r="AW62" s="212">
        <v>0</v>
      </c>
      <c r="AX62" s="212">
        <v>0</v>
      </c>
      <c r="AY62" s="212">
        <v>0</v>
      </c>
      <c r="AZ62" s="212">
        <v>0</v>
      </c>
      <c r="BA62" s="213">
        <f t="shared" si="7"/>
        <v>0</v>
      </c>
    </row>
    <row r="63" spans="1:53" ht="93" x14ac:dyDescent="0.45">
      <c r="A63" s="36">
        <f t="shared" si="12"/>
        <v>53</v>
      </c>
      <c r="B63" s="127" t="s">
        <v>987</v>
      </c>
      <c r="C63" s="128" t="s">
        <v>982</v>
      </c>
      <c r="D63" s="129" t="s">
        <v>988</v>
      </c>
      <c r="E63" s="130" t="s">
        <v>1694</v>
      </c>
      <c r="F63" s="162" t="s">
        <v>1834</v>
      </c>
      <c r="G63" s="95">
        <v>0</v>
      </c>
      <c r="H63" s="132" t="s">
        <v>984</v>
      </c>
      <c r="I63" s="133" t="s">
        <v>1833</v>
      </c>
      <c r="J63" s="92"/>
      <c r="K63" s="92"/>
      <c r="L63" s="301">
        <f t="shared" si="13"/>
        <v>0</v>
      </c>
      <c r="M63" s="210">
        <f t="shared" si="2"/>
        <v>0</v>
      </c>
      <c r="N63" s="207">
        <v>3</v>
      </c>
      <c r="O63" s="208"/>
      <c r="P63" s="92"/>
      <c r="Q63" s="301">
        <f t="shared" si="14"/>
        <v>0</v>
      </c>
      <c r="R63" s="210">
        <f t="shared" si="4"/>
        <v>0</v>
      </c>
      <c r="S63" s="207">
        <v>3</v>
      </c>
      <c r="T63" s="226"/>
      <c r="U63" s="92"/>
      <c r="V63" s="134"/>
      <c r="W63" s="135"/>
      <c r="X63" s="200"/>
      <c r="Y63" s="215">
        <v>5</v>
      </c>
      <c r="Z63" s="215">
        <f t="shared" si="5"/>
        <v>15</v>
      </c>
      <c r="AA63" s="215">
        <v>5</v>
      </c>
      <c r="AB63" s="215">
        <f t="shared" si="6"/>
        <v>15</v>
      </c>
      <c r="AC63" s="215" t="s">
        <v>1607</v>
      </c>
      <c r="AE63" s="117">
        <v>0</v>
      </c>
      <c r="AF63" s="117">
        <v>0</v>
      </c>
      <c r="AG63" s="117">
        <v>0</v>
      </c>
      <c r="AH63" s="117">
        <v>0</v>
      </c>
      <c r="AI63" s="117">
        <v>0</v>
      </c>
      <c r="AJ63" s="119">
        <v>0</v>
      </c>
      <c r="AK63" s="119">
        <v>0</v>
      </c>
      <c r="AL63" s="119">
        <v>0</v>
      </c>
      <c r="AM63" s="119">
        <v>0</v>
      </c>
      <c r="AN63" s="119">
        <v>0</v>
      </c>
      <c r="AO63" s="122">
        <f t="shared" si="21"/>
        <v>0</v>
      </c>
      <c r="AQ63" s="211">
        <v>0</v>
      </c>
      <c r="AR63" s="211">
        <v>0</v>
      </c>
      <c r="AS63" s="211">
        <v>0</v>
      </c>
      <c r="AT63" s="211">
        <v>0</v>
      </c>
      <c r="AU63" s="211">
        <v>0</v>
      </c>
      <c r="AV63" s="212">
        <v>0</v>
      </c>
      <c r="AW63" s="212">
        <v>0</v>
      </c>
      <c r="AX63" s="212">
        <v>0</v>
      </c>
      <c r="AY63" s="212">
        <v>0</v>
      </c>
      <c r="AZ63" s="212">
        <v>0</v>
      </c>
      <c r="BA63" s="213">
        <f t="shared" si="7"/>
        <v>0</v>
      </c>
    </row>
    <row r="64" spans="1:53" ht="46.5" x14ac:dyDescent="0.45">
      <c r="A64" s="36">
        <f t="shared" si="12"/>
        <v>54</v>
      </c>
      <c r="B64" s="127" t="s">
        <v>989</v>
      </c>
      <c r="C64" s="128" t="s">
        <v>982</v>
      </c>
      <c r="D64" s="129" t="s">
        <v>990</v>
      </c>
      <c r="E64" s="130" t="s">
        <v>1710</v>
      </c>
      <c r="F64" s="131" t="s">
        <v>1835</v>
      </c>
      <c r="G64" s="95">
        <v>0</v>
      </c>
      <c r="H64" s="132" t="s">
        <v>991</v>
      </c>
      <c r="I64" s="133" t="s">
        <v>1836</v>
      </c>
      <c r="J64" s="92"/>
      <c r="K64" s="92"/>
      <c r="L64" s="301">
        <f t="shared" si="13"/>
        <v>0</v>
      </c>
      <c r="M64" s="210">
        <f t="shared" si="2"/>
        <v>0</v>
      </c>
      <c r="N64" s="207">
        <v>3</v>
      </c>
      <c r="O64" s="208"/>
      <c r="P64" s="92"/>
      <c r="Q64" s="301">
        <f t="shared" si="14"/>
        <v>0</v>
      </c>
      <c r="R64" s="210">
        <f t="shared" si="4"/>
        <v>0</v>
      </c>
      <c r="S64" s="207">
        <v>3</v>
      </c>
      <c r="T64" s="226"/>
      <c r="U64" s="92"/>
      <c r="V64" s="134"/>
      <c r="W64" s="135"/>
      <c r="X64" s="200"/>
      <c r="Y64" s="215">
        <v>5</v>
      </c>
      <c r="Z64" s="215">
        <f t="shared" si="5"/>
        <v>15</v>
      </c>
      <c r="AA64" s="215">
        <v>5</v>
      </c>
      <c r="AB64" s="215">
        <f t="shared" si="6"/>
        <v>15</v>
      </c>
      <c r="AC64" s="215" t="s">
        <v>1607</v>
      </c>
      <c r="AE64" s="117">
        <v>0</v>
      </c>
      <c r="AF64" s="117">
        <v>0</v>
      </c>
      <c r="AG64" s="117">
        <v>0</v>
      </c>
      <c r="AH64" s="117">
        <v>0</v>
      </c>
      <c r="AI64" s="117">
        <v>0</v>
      </c>
      <c r="AJ64" s="119">
        <v>0</v>
      </c>
      <c r="AK64" s="119">
        <v>0</v>
      </c>
      <c r="AL64" s="119">
        <v>0</v>
      </c>
      <c r="AM64" s="119">
        <v>0</v>
      </c>
      <c r="AN64" s="119">
        <v>0</v>
      </c>
      <c r="AO64" s="122">
        <f t="shared" si="21"/>
        <v>0</v>
      </c>
      <c r="AQ64" s="211">
        <v>0</v>
      </c>
      <c r="AR64" s="211">
        <v>0</v>
      </c>
      <c r="AS64" s="211">
        <v>0</v>
      </c>
      <c r="AT64" s="211">
        <v>0</v>
      </c>
      <c r="AU64" s="211">
        <v>0</v>
      </c>
      <c r="AV64" s="212">
        <v>0</v>
      </c>
      <c r="AW64" s="212">
        <v>0</v>
      </c>
      <c r="AX64" s="212">
        <v>0</v>
      </c>
      <c r="AY64" s="212">
        <v>0</v>
      </c>
      <c r="AZ64" s="212">
        <v>0</v>
      </c>
      <c r="BA64" s="213">
        <f t="shared" si="7"/>
        <v>0</v>
      </c>
    </row>
    <row r="65" spans="1:53" ht="34.9" x14ac:dyDescent="0.45">
      <c r="A65" s="36">
        <f t="shared" si="12"/>
        <v>55</v>
      </c>
      <c r="B65" s="127" t="s">
        <v>992</v>
      </c>
      <c r="C65" s="128" t="s">
        <v>993</v>
      </c>
      <c r="D65" s="129" t="s">
        <v>994</v>
      </c>
      <c r="E65" s="130" t="s">
        <v>995</v>
      </c>
      <c r="F65" s="131" t="s">
        <v>1837</v>
      </c>
      <c r="G65" s="95">
        <v>0</v>
      </c>
      <c r="H65" s="132" t="s">
        <v>996</v>
      </c>
      <c r="I65" s="133" t="s">
        <v>1838</v>
      </c>
      <c r="J65" s="92"/>
      <c r="K65" s="92"/>
      <c r="L65" s="301">
        <f t="shared" si="13"/>
        <v>0</v>
      </c>
      <c r="M65" s="210">
        <f t="shared" si="2"/>
        <v>0</v>
      </c>
      <c r="N65" s="207">
        <v>3</v>
      </c>
      <c r="O65" s="208"/>
      <c r="P65" s="92"/>
      <c r="Q65" s="301">
        <f t="shared" si="14"/>
        <v>0</v>
      </c>
      <c r="R65" s="210">
        <f t="shared" si="4"/>
        <v>0</v>
      </c>
      <c r="S65" s="207">
        <v>3</v>
      </c>
      <c r="T65" s="226"/>
      <c r="U65" s="92"/>
      <c r="V65" s="134"/>
      <c r="W65" s="135"/>
      <c r="X65" s="200"/>
      <c r="Y65" s="215">
        <v>5</v>
      </c>
      <c r="Z65" s="215">
        <f t="shared" si="5"/>
        <v>15</v>
      </c>
      <c r="AA65" s="215">
        <v>5</v>
      </c>
      <c r="AB65" s="215">
        <f t="shared" si="6"/>
        <v>15</v>
      </c>
      <c r="AC65" s="215" t="s">
        <v>1607</v>
      </c>
      <c r="AE65" s="117">
        <v>0</v>
      </c>
      <c r="AF65" s="117">
        <v>0</v>
      </c>
      <c r="AG65" s="117">
        <v>0</v>
      </c>
      <c r="AH65" s="117">
        <v>0</v>
      </c>
      <c r="AI65" s="117">
        <v>0</v>
      </c>
      <c r="AJ65" s="119">
        <v>0</v>
      </c>
      <c r="AK65" s="119">
        <v>0</v>
      </c>
      <c r="AL65" s="119">
        <v>0</v>
      </c>
      <c r="AM65" s="119">
        <v>0</v>
      </c>
      <c r="AN65" s="119">
        <v>0</v>
      </c>
      <c r="AO65" s="122">
        <f t="shared" si="21"/>
        <v>0</v>
      </c>
      <c r="AQ65" s="211">
        <v>0</v>
      </c>
      <c r="AR65" s="211">
        <v>0</v>
      </c>
      <c r="AS65" s="211">
        <v>0</v>
      </c>
      <c r="AT65" s="211">
        <v>0</v>
      </c>
      <c r="AU65" s="211">
        <v>0</v>
      </c>
      <c r="AV65" s="212">
        <v>0</v>
      </c>
      <c r="AW65" s="212">
        <v>0</v>
      </c>
      <c r="AX65" s="212">
        <v>0</v>
      </c>
      <c r="AY65" s="212">
        <v>0</v>
      </c>
      <c r="AZ65" s="212">
        <v>0</v>
      </c>
      <c r="BA65" s="213">
        <f t="shared" si="7"/>
        <v>0</v>
      </c>
    </row>
    <row r="66" spans="1:53" ht="58.15" x14ac:dyDescent="0.45">
      <c r="A66" s="36">
        <f t="shared" si="12"/>
        <v>56</v>
      </c>
      <c r="B66" s="127" t="s">
        <v>997</v>
      </c>
      <c r="C66" s="128" t="s">
        <v>993</v>
      </c>
      <c r="D66" s="129" t="s">
        <v>998</v>
      </c>
      <c r="E66" s="130" t="s">
        <v>1990</v>
      </c>
      <c r="F66" s="131" t="s">
        <v>999</v>
      </c>
      <c r="G66" s="95">
        <v>0</v>
      </c>
      <c r="H66" s="132" t="s">
        <v>996</v>
      </c>
      <c r="I66" s="133" t="s">
        <v>1839</v>
      </c>
      <c r="J66" s="92"/>
      <c r="K66" s="92"/>
      <c r="L66" s="301">
        <f t="shared" si="13"/>
        <v>0</v>
      </c>
      <c r="M66" s="210">
        <f t="shared" si="2"/>
        <v>0</v>
      </c>
      <c r="N66" s="207">
        <v>3</v>
      </c>
      <c r="O66" s="208"/>
      <c r="P66" s="92"/>
      <c r="Q66" s="301">
        <f t="shared" si="14"/>
        <v>0</v>
      </c>
      <c r="R66" s="210">
        <f t="shared" si="4"/>
        <v>0</v>
      </c>
      <c r="S66" s="207">
        <v>3</v>
      </c>
      <c r="T66" s="226"/>
      <c r="U66" s="92"/>
      <c r="V66" s="134"/>
      <c r="W66" s="135"/>
      <c r="X66" s="200"/>
      <c r="Y66" s="215">
        <v>5</v>
      </c>
      <c r="Z66" s="215">
        <f t="shared" si="5"/>
        <v>15</v>
      </c>
      <c r="AA66" s="215">
        <v>5</v>
      </c>
      <c r="AB66" s="215">
        <f t="shared" si="6"/>
        <v>15</v>
      </c>
      <c r="AC66" s="215" t="s">
        <v>1607</v>
      </c>
      <c r="AE66" s="117">
        <v>0</v>
      </c>
      <c r="AF66" s="117">
        <v>0</v>
      </c>
      <c r="AG66" s="117">
        <v>0</v>
      </c>
      <c r="AH66" s="117">
        <v>0</v>
      </c>
      <c r="AI66" s="117">
        <v>0</v>
      </c>
      <c r="AJ66" s="119">
        <v>0</v>
      </c>
      <c r="AK66" s="119">
        <v>0</v>
      </c>
      <c r="AL66" s="119">
        <v>0</v>
      </c>
      <c r="AM66" s="119">
        <v>0</v>
      </c>
      <c r="AN66" s="119">
        <v>0</v>
      </c>
      <c r="AO66" s="122">
        <f t="shared" si="21"/>
        <v>0</v>
      </c>
      <c r="AQ66" s="211">
        <v>0</v>
      </c>
      <c r="AR66" s="211">
        <v>0</v>
      </c>
      <c r="AS66" s="211">
        <v>0</v>
      </c>
      <c r="AT66" s="211">
        <v>0</v>
      </c>
      <c r="AU66" s="211">
        <v>0</v>
      </c>
      <c r="AV66" s="212">
        <v>0</v>
      </c>
      <c r="AW66" s="212">
        <v>0</v>
      </c>
      <c r="AX66" s="212">
        <v>0</v>
      </c>
      <c r="AY66" s="212">
        <v>0</v>
      </c>
      <c r="AZ66" s="212">
        <v>0</v>
      </c>
      <c r="BA66" s="213">
        <f t="shared" si="7"/>
        <v>0</v>
      </c>
    </row>
    <row r="67" spans="1:53" ht="69.599999999999994" customHeight="1" x14ac:dyDescent="0.45">
      <c r="A67" s="36">
        <f t="shared" si="12"/>
        <v>57</v>
      </c>
      <c r="B67" s="127" t="s">
        <v>1000</v>
      </c>
      <c r="C67" s="128" t="s">
        <v>993</v>
      </c>
      <c r="D67" s="129" t="s">
        <v>1001</v>
      </c>
      <c r="E67" s="130" t="s">
        <v>1994</v>
      </c>
      <c r="F67" s="131" t="s">
        <v>1995</v>
      </c>
      <c r="G67" s="95">
        <v>0</v>
      </c>
      <c r="H67" s="132" t="s">
        <v>1002</v>
      </c>
      <c r="I67" s="133" t="s">
        <v>1840</v>
      </c>
      <c r="J67" s="92"/>
      <c r="K67" s="92"/>
      <c r="L67" s="301">
        <f t="shared" si="13"/>
        <v>0</v>
      </c>
      <c r="M67" s="210">
        <f t="shared" si="2"/>
        <v>0</v>
      </c>
      <c r="N67" s="207">
        <v>3</v>
      </c>
      <c r="O67" s="208"/>
      <c r="P67" s="92"/>
      <c r="Q67" s="301">
        <f t="shared" si="14"/>
        <v>0</v>
      </c>
      <c r="R67" s="210">
        <f t="shared" si="4"/>
        <v>0</v>
      </c>
      <c r="S67" s="207">
        <v>3</v>
      </c>
      <c r="T67" s="226"/>
      <c r="U67" s="92"/>
      <c r="V67" s="134"/>
      <c r="W67" s="135"/>
      <c r="X67" s="200"/>
      <c r="Y67" s="215">
        <v>5</v>
      </c>
      <c r="Z67" s="215">
        <f t="shared" si="5"/>
        <v>15</v>
      </c>
      <c r="AA67" s="215">
        <v>5</v>
      </c>
      <c r="AB67" s="215">
        <f t="shared" si="6"/>
        <v>15</v>
      </c>
      <c r="AC67" s="215" t="s">
        <v>1607</v>
      </c>
      <c r="AE67" s="117">
        <v>0</v>
      </c>
      <c r="AF67" s="117">
        <v>0</v>
      </c>
      <c r="AG67" s="117">
        <v>0</v>
      </c>
      <c r="AH67" s="117">
        <v>0</v>
      </c>
      <c r="AI67" s="117">
        <v>0</v>
      </c>
      <c r="AJ67" s="119">
        <v>0</v>
      </c>
      <c r="AK67" s="119">
        <v>0</v>
      </c>
      <c r="AL67" s="119">
        <v>0</v>
      </c>
      <c r="AM67" s="119">
        <v>0</v>
      </c>
      <c r="AN67" s="119">
        <v>0</v>
      </c>
      <c r="AO67" s="122">
        <f t="shared" si="21"/>
        <v>0</v>
      </c>
      <c r="AQ67" s="211">
        <v>0</v>
      </c>
      <c r="AR67" s="211">
        <v>0</v>
      </c>
      <c r="AS67" s="211">
        <v>0</v>
      </c>
      <c r="AT67" s="211">
        <v>0</v>
      </c>
      <c r="AU67" s="211">
        <v>0</v>
      </c>
      <c r="AV67" s="212">
        <v>0</v>
      </c>
      <c r="AW67" s="212">
        <v>0</v>
      </c>
      <c r="AX67" s="212">
        <v>0</v>
      </c>
      <c r="AY67" s="212">
        <v>0</v>
      </c>
      <c r="AZ67" s="212">
        <v>0</v>
      </c>
      <c r="BA67" s="213">
        <f t="shared" si="7"/>
        <v>0</v>
      </c>
    </row>
    <row r="68" spans="1:53" ht="46.5" x14ac:dyDescent="0.45">
      <c r="A68" s="36">
        <f t="shared" si="12"/>
        <v>58</v>
      </c>
      <c r="B68" s="127" t="s">
        <v>1003</v>
      </c>
      <c r="C68" s="128" t="s">
        <v>1004</v>
      </c>
      <c r="D68" s="129" t="s">
        <v>1005</v>
      </c>
      <c r="E68" s="130" t="s">
        <v>1711</v>
      </c>
      <c r="F68" s="131" t="s">
        <v>2014</v>
      </c>
      <c r="G68" s="95">
        <v>0</v>
      </c>
      <c r="H68" s="132" t="s">
        <v>1297</v>
      </c>
      <c r="I68" s="133" t="s">
        <v>1841</v>
      </c>
      <c r="J68" s="92"/>
      <c r="K68" s="92"/>
      <c r="L68" s="301">
        <f t="shared" si="13"/>
        <v>0</v>
      </c>
      <c r="M68" s="210">
        <f t="shared" si="2"/>
        <v>0</v>
      </c>
      <c r="N68" s="207">
        <v>3</v>
      </c>
      <c r="O68" s="208"/>
      <c r="P68" s="92"/>
      <c r="Q68" s="301">
        <f t="shared" si="14"/>
        <v>0</v>
      </c>
      <c r="R68" s="210">
        <f t="shared" si="4"/>
        <v>0</v>
      </c>
      <c r="S68" s="207">
        <v>3</v>
      </c>
      <c r="T68" s="226"/>
      <c r="U68" s="92"/>
      <c r="V68" s="134"/>
      <c r="W68" s="135"/>
      <c r="X68" s="200"/>
      <c r="Y68" s="215">
        <v>5</v>
      </c>
      <c r="Z68" s="215">
        <f t="shared" si="5"/>
        <v>15</v>
      </c>
      <c r="AA68" s="215">
        <v>5</v>
      </c>
      <c r="AB68" s="215">
        <f t="shared" si="6"/>
        <v>15</v>
      </c>
      <c r="AC68" s="215" t="s">
        <v>1607</v>
      </c>
      <c r="AE68" s="117">
        <v>0</v>
      </c>
      <c r="AF68" s="117">
        <v>0</v>
      </c>
      <c r="AG68" s="117">
        <v>0</v>
      </c>
      <c r="AH68" s="117">
        <v>0</v>
      </c>
      <c r="AI68" s="117">
        <v>0</v>
      </c>
      <c r="AJ68" s="119">
        <v>0</v>
      </c>
      <c r="AK68" s="119">
        <v>0</v>
      </c>
      <c r="AL68" s="119">
        <v>0</v>
      </c>
      <c r="AM68" s="119">
        <v>0</v>
      </c>
      <c r="AN68" s="119">
        <v>0</v>
      </c>
      <c r="AO68" s="122">
        <f t="shared" si="21"/>
        <v>0</v>
      </c>
      <c r="AQ68" s="211">
        <v>0</v>
      </c>
      <c r="AR68" s="211">
        <v>0</v>
      </c>
      <c r="AS68" s="211">
        <v>0</v>
      </c>
      <c r="AT68" s="211">
        <v>0</v>
      </c>
      <c r="AU68" s="211">
        <v>0</v>
      </c>
      <c r="AV68" s="212">
        <v>0</v>
      </c>
      <c r="AW68" s="212">
        <v>0</v>
      </c>
      <c r="AX68" s="212">
        <v>0</v>
      </c>
      <c r="AY68" s="212">
        <v>0</v>
      </c>
      <c r="AZ68" s="212">
        <v>0</v>
      </c>
      <c r="BA68" s="213">
        <f t="shared" si="7"/>
        <v>0</v>
      </c>
    </row>
    <row r="69" spans="1:53" ht="46.5" x14ac:dyDescent="0.45">
      <c r="A69" s="36">
        <f t="shared" si="12"/>
        <v>59</v>
      </c>
      <c r="B69" s="127" t="s">
        <v>1006</v>
      </c>
      <c r="C69" s="128" t="s">
        <v>1004</v>
      </c>
      <c r="D69" s="129" t="s">
        <v>1007</v>
      </c>
      <c r="E69" s="130" t="s">
        <v>1008</v>
      </c>
      <c r="F69" s="131" t="s">
        <v>2014</v>
      </c>
      <c r="G69" s="95">
        <v>0</v>
      </c>
      <c r="H69" s="132" t="s">
        <v>1297</v>
      </c>
      <c r="I69" s="133" t="s">
        <v>1841</v>
      </c>
      <c r="J69" s="92"/>
      <c r="K69" s="92"/>
      <c r="L69" s="301">
        <f t="shared" si="13"/>
        <v>0</v>
      </c>
      <c r="M69" s="210">
        <f t="shared" si="2"/>
        <v>0</v>
      </c>
      <c r="N69" s="207">
        <v>3</v>
      </c>
      <c r="O69" s="208"/>
      <c r="P69" s="92"/>
      <c r="Q69" s="301">
        <f t="shared" si="14"/>
        <v>0</v>
      </c>
      <c r="R69" s="210">
        <f t="shared" si="4"/>
        <v>0</v>
      </c>
      <c r="S69" s="207">
        <v>3</v>
      </c>
      <c r="T69" s="226"/>
      <c r="U69" s="92"/>
      <c r="V69" s="134"/>
      <c r="W69" s="135"/>
      <c r="X69" s="200"/>
      <c r="Y69" s="215">
        <v>5</v>
      </c>
      <c r="Z69" s="215">
        <f t="shared" si="5"/>
        <v>15</v>
      </c>
      <c r="AA69" s="215">
        <v>5</v>
      </c>
      <c r="AB69" s="215">
        <f t="shared" si="6"/>
        <v>15</v>
      </c>
      <c r="AC69" s="215" t="s">
        <v>1607</v>
      </c>
      <c r="AE69" s="117">
        <v>0</v>
      </c>
      <c r="AF69" s="117">
        <v>0</v>
      </c>
      <c r="AG69" s="117">
        <v>0</v>
      </c>
      <c r="AH69" s="117">
        <v>0</v>
      </c>
      <c r="AI69" s="117">
        <v>0</v>
      </c>
      <c r="AJ69" s="119">
        <v>0</v>
      </c>
      <c r="AK69" s="119">
        <v>0</v>
      </c>
      <c r="AL69" s="119">
        <v>0</v>
      </c>
      <c r="AM69" s="119">
        <v>0</v>
      </c>
      <c r="AN69" s="119">
        <v>0</v>
      </c>
      <c r="AO69" s="122">
        <f t="shared" si="21"/>
        <v>0</v>
      </c>
      <c r="AQ69" s="211">
        <v>0</v>
      </c>
      <c r="AR69" s="211">
        <v>0</v>
      </c>
      <c r="AS69" s="211">
        <v>0</v>
      </c>
      <c r="AT69" s="211">
        <v>0</v>
      </c>
      <c r="AU69" s="211">
        <v>0</v>
      </c>
      <c r="AV69" s="212">
        <v>0</v>
      </c>
      <c r="AW69" s="212">
        <v>0</v>
      </c>
      <c r="AX69" s="212">
        <v>0</v>
      </c>
      <c r="AY69" s="212">
        <v>0</v>
      </c>
      <c r="AZ69" s="212">
        <v>0</v>
      </c>
      <c r="BA69" s="213">
        <f t="shared" si="7"/>
        <v>0</v>
      </c>
    </row>
    <row r="70" spans="1:53" ht="104.65" x14ac:dyDescent="0.45">
      <c r="A70" s="36">
        <f t="shared" si="12"/>
        <v>60</v>
      </c>
      <c r="B70" s="127" t="s">
        <v>1293</v>
      </c>
      <c r="C70" s="128" t="s">
        <v>1294</v>
      </c>
      <c r="D70" s="129" t="s">
        <v>1295</v>
      </c>
      <c r="E70" s="130" t="s">
        <v>1296</v>
      </c>
      <c r="F70" s="131" t="s">
        <v>2013</v>
      </c>
      <c r="G70" s="95">
        <v>0</v>
      </c>
      <c r="H70" s="132" t="s">
        <v>1298</v>
      </c>
      <c r="I70" s="133" t="s">
        <v>1842</v>
      </c>
      <c r="J70" s="92"/>
      <c r="K70" s="92"/>
      <c r="L70" s="301">
        <f t="shared" si="13"/>
        <v>0</v>
      </c>
      <c r="M70" s="210">
        <f t="shared" si="2"/>
        <v>0</v>
      </c>
      <c r="N70" s="207">
        <v>3</v>
      </c>
      <c r="O70" s="208"/>
      <c r="P70" s="92"/>
      <c r="Q70" s="301">
        <f t="shared" si="14"/>
        <v>0</v>
      </c>
      <c r="R70" s="210">
        <f t="shared" si="4"/>
        <v>0</v>
      </c>
      <c r="S70" s="207">
        <v>3</v>
      </c>
      <c r="T70" s="226"/>
      <c r="U70" s="92"/>
      <c r="V70" s="134"/>
      <c r="W70" s="135"/>
      <c r="X70" s="200"/>
      <c r="Y70" s="215">
        <v>5</v>
      </c>
      <c r="Z70" s="215">
        <f t="shared" si="5"/>
        <v>15</v>
      </c>
      <c r="AA70" s="215">
        <v>5</v>
      </c>
      <c r="AB70" s="215">
        <f t="shared" si="6"/>
        <v>15</v>
      </c>
      <c r="AC70" s="215" t="s">
        <v>1607</v>
      </c>
      <c r="AE70" s="117">
        <v>0</v>
      </c>
      <c r="AF70" s="117">
        <v>0</v>
      </c>
      <c r="AG70" s="117">
        <v>0</v>
      </c>
      <c r="AH70" s="117">
        <v>0</v>
      </c>
      <c r="AI70" s="117">
        <v>0</v>
      </c>
      <c r="AJ70" s="119">
        <v>0</v>
      </c>
      <c r="AK70" s="119">
        <v>0</v>
      </c>
      <c r="AL70" s="119">
        <v>0</v>
      </c>
      <c r="AM70" s="119">
        <v>0</v>
      </c>
      <c r="AN70" s="119">
        <v>0</v>
      </c>
      <c r="AO70" s="122">
        <f t="shared" ref="AO70:AO71" si="22">IF($AO$7=5,SUM(AJ70:AN70),IF($AO$7=4,SUM(AJ70:AM70),IF($AO$7=3,SUM(AJ70:AL70),IF($AO$7=2,SUM(AJ70:AK70),AJ70))))/$AO$7</f>
        <v>0</v>
      </c>
      <c r="AQ70" s="211">
        <v>0</v>
      </c>
      <c r="AR70" s="211">
        <v>0</v>
      </c>
      <c r="AS70" s="211">
        <v>0</v>
      </c>
      <c r="AT70" s="211">
        <v>0</v>
      </c>
      <c r="AU70" s="211">
        <v>0</v>
      </c>
      <c r="AV70" s="212">
        <v>0</v>
      </c>
      <c r="AW70" s="212">
        <v>0</v>
      </c>
      <c r="AX70" s="212">
        <v>0</v>
      </c>
      <c r="AY70" s="212">
        <v>0</v>
      </c>
      <c r="AZ70" s="212">
        <v>0</v>
      </c>
      <c r="BA70" s="213">
        <f t="shared" si="7"/>
        <v>0</v>
      </c>
    </row>
    <row r="71" spans="1:53" ht="69.75" x14ac:dyDescent="0.45">
      <c r="A71" s="36">
        <f t="shared" si="12"/>
        <v>61</v>
      </c>
      <c r="B71" s="127" t="s">
        <v>1544</v>
      </c>
      <c r="C71" s="128" t="s">
        <v>1545</v>
      </c>
      <c r="D71" s="129" t="s">
        <v>1546</v>
      </c>
      <c r="E71" s="130" t="s">
        <v>1549</v>
      </c>
      <c r="F71" s="131" t="s">
        <v>1844</v>
      </c>
      <c r="G71" s="95">
        <v>0</v>
      </c>
      <c r="H71" s="132" t="s">
        <v>1843</v>
      </c>
      <c r="I71" s="133" t="s">
        <v>1847</v>
      </c>
      <c r="J71" s="92"/>
      <c r="K71" s="92"/>
      <c r="L71" s="301">
        <f t="shared" si="13"/>
        <v>0</v>
      </c>
      <c r="M71" s="210">
        <f t="shared" si="2"/>
        <v>0</v>
      </c>
      <c r="N71" s="207">
        <v>3</v>
      </c>
      <c r="O71" s="208"/>
      <c r="P71" s="92"/>
      <c r="Q71" s="301">
        <f t="shared" si="14"/>
        <v>0</v>
      </c>
      <c r="R71" s="210">
        <f t="shared" si="4"/>
        <v>0</v>
      </c>
      <c r="S71" s="207">
        <v>3</v>
      </c>
      <c r="T71" s="226"/>
      <c r="U71" s="92"/>
      <c r="V71" s="134"/>
      <c r="W71" s="135"/>
      <c r="X71" s="200"/>
      <c r="Y71" s="215">
        <v>5</v>
      </c>
      <c r="Z71" s="215">
        <f t="shared" si="5"/>
        <v>15</v>
      </c>
      <c r="AA71" s="215">
        <v>5</v>
      </c>
      <c r="AB71" s="215">
        <f t="shared" si="6"/>
        <v>15</v>
      </c>
      <c r="AC71" s="215" t="s">
        <v>1607</v>
      </c>
      <c r="AE71" s="117">
        <v>0</v>
      </c>
      <c r="AF71" s="117">
        <v>0</v>
      </c>
      <c r="AG71" s="117">
        <v>0</v>
      </c>
      <c r="AH71" s="117">
        <v>0</v>
      </c>
      <c r="AI71" s="117">
        <v>0</v>
      </c>
      <c r="AJ71" s="119">
        <v>0</v>
      </c>
      <c r="AK71" s="119">
        <v>0</v>
      </c>
      <c r="AL71" s="119">
        <v>0</v>
      </c>
      <c r="AM71" s="119">
        <v>0</v>
      </c>
      <c r="AN71" s="119">
        <v>0</v>
      </c>
      <c r="AO71" s="122">
        <f t="shared" si="22"/>
        <v>0</v>
      </c>
      <c r="AQ71" s="211">
        <v>0</v>
      </c>
      <c r="AR71" s="211">
        <v>0</v>
      </c>
      <c r="AS71" s="211">
        <v>0</v>
      </c>
      <c r="AT71" s="211">
        <v>0</v>
      </c>
      <c r="AU71" s="211">
        <v>0</v>
      </c>
      <c r="AV71" s="212">
        <v>0</v>
      </c>
      <c r="AW71" s="212">
        <v>0</v>
      </c>
      <c r="AX71" s="212">
        <v>0</v>
      </c>
      <c r="AY71" s="212">
        <v>0</v>
      </c>
      <c r="AZ71" s="212">
        <v>0</v>
      </c>
      <c r="BA71" s="213">
        <f t="shared" si="7"/>
        <v>0</v>
      </c>
    </row>
    <row r="72" spans="1:53" ht="69.75" x14ac:dyDescent="0.45">
      <c r="A72" s="36">
        <f t="shared" si="12"/>
        <v>62</v>
      </c>
      <c r="B72" s="127" t="s">
        <v>1547</v>
      </c>
      <c r="C72" s="128" t="s">
        <v>1545</v>
      </c>
      <c r="D72" s="129" t="s">
        <v>1548</v>
      </c>
      <c r="E72" s="130" t="s">
        <v>1550</v>
      </c>
      <c r="F72" s="131" t="s">
        <v>1845</v>
      </c>
      <c r="G72" s="95">
        <v>0</v>
      </c>
      <c r="H72" s="132" t="s">
        <v>1846</v>
      </c>
      <c r="I72" s="133" t="s">
        <v>1848</v>
      </c>
      <c r="J72" s="92"/>
      <c r="K72" s="92"/>
      <c r="L72" s="301">
        <f t="shared" si="13"/>
        <v>0</v>
      </c>
      <c r="M72" s="210">
        <f t="shared" si="2"/>
        <v>0</v>
      </c>
      <c r="N72" s="207">
        <v>3</v>
      </c>
      <c r="O72" s="208"/>
      <c r="P72" s="92"/>
      <c r="Q72" s="301">
        <f t="shared" si="14"/>
        <v>0</v>
      </c>
      <c r="R72" s="210">
        <f t="shared" si="4"/>
        <v>0</v>
      </c>
      <c r="S72" s="207">
        <v>3</v>
      </c>
      <c r="T72" s="226"/>
      <c r="U72" s="92"/>
      <c r="V72" s="134"/>
      <c r="W72" s="135"/>
      <c r="X72" s="200"/>
      <c r="Y72" s="215">
        <v>5</v>
      </c>
      <c r="Z72" s="215">
        <f t="shared" si="5"/>
        <v>15</v>
      </c>
      <c r="AA72" s="215">
        <v>5</v>
      </c>
      <c r="AB72" s="215">
        <f t="shared" si="6"/>
        <v>15</v>
      </c>
      <c r="AC72" s="215" t="s">
        <v>1607</v>
      </c>
      <c r="AE72" s="117">
        <v>0</v>
      </c>
      <c r="AF72" s="117">
        <v>0</v>
      </c>
      <c r="AG72" s="117">
        <v>0</v>
      </c>
      <c r="AH72" s="117">
        <v>0</v>
      </c>
      <c r="AI72" s="117">
        <v>0</v>
      </c>
      <c r="AJ72" s="119">
        <v>0</v>
      </c>
      <c r="AK72" s="119">
        <v>0</v>
      </c>
      <c r="AL72" s="119">
        <v>0</v>
      </c>
      <c r="AM72" s="119">
        <v>0</v>
      </c>
      <c r="AN72" s="119">
        <v>0</v>
      </c>
      <c r="AO72" s="122">
        <f t="shared" ref="AO72" si="23">IF($AO$7=5,SUM(AJ72:AN72),IF($AO$7=4,SUM(AJ72:AM72),IF($AO$7=3,SUM(AJ72:AL72),IF($AO$7=2,SUM(AJ72:AK72),AJ72))))/$AO$7</f>
        <v>0</v>
      </c>
      <c r="AQ72" s="211">
        <v>0</v>
      </c>
      <c r="AR72" s="211">
        <v>0</v>
      </c>
      <c r="AS72" s="211">
        <v>0</v>
      </c>
      <c r="AT72" s="211">
        <v>0</v>
      </c>
      <c r="AU72" s="211">
        <v>0</v>
      </c>
      <c r="AV72" s="212">
        <v>0</v>
      </c>
      <c r="AW72" s="212">
        <v>0</v>
      </c>
      <c r="AX72" s="212">
        <v>0</v>
      </c>
      <c r="AY72" s="212">
        <v>0</v>
      </c>
      <c r="AZ72" s="212">
        <v>0</v>
      </c>
      <c r="BA72" s="213">
        <f t="shared" si="7"/>
        <v>0</v>
      </c>
    </row>
    <row r="73" spans="1:53" x14ac:dyDescent="0.45">
      <c r="A73" s="36">
        <f t="shared" si="12"/>
        <v>63</v>
      </c>
      <c r="B73" s="127" t="s">
        <v>1009</v>
      </c>
      <c r="C73" s="128" t="s">
        <v>1010</v>
      </c>
      <c r="D73" s="129"/>
      <c r="E73" s="130"/>
      <c r="F73" s="131"/>
      <c r="G73" s="95">
        <v>0</v>
      </c>
      <c r="H73" s="132"/>
      <c r="I73" s="133"/>
      <c r="J73" s="92"/>
      <c r="K73" s="92"/>
      <c r="L73" s="301">
        <f t="shared" si="13"/>
        <v>0</v>
      </c>
      <c r="M73" s="210">
        <f t="shared" si="2"/>
        <v>0</v>
      </c>
      <c r="N73" s="207">
        <v>3</v>
      </c>
      <c r="O73" s="208"/>
      <c r="P73" s="92"/>
      <c r="Q73" s="301">
        <f t="shared" si="14"/>
        <v>0</v>
      </c>
      <c r="R73" s="210">
        <f t="shared" si="4"/>
        <v>0</v>
      </c>
      <c r="S73" s="207">
        <v>3</v>
      </c>
      <c r="T73" s="226"/>
      <c r="U73" s="92"/>
      <c r="V73" s="134"/>
      <c r="W73" s="135"/>
      <c r="X73" s="200"/>
      <c r="Y73" s="215">
        <v>5</v>
      </c>
      <c r="Z73" s="215">
        <f t="shared" si="5"/>
        <v>15</v>
      </c>
      <c r="AA73" s="215">
        <v>5</v>
      </c>
      <c r="AB73" s="215">
        <f t="shared" si="6"/>
        <v>15</v>
      </c>
      <c r="AC73" s="215" t="s">
        <v>1612</v>
      </c>
      <c r="AE73" s="117">
        <v>0</v>
      </c>
      <c r="AF73" s="117">
        <v>0</v>
      </c>
      <c r="AG73" s="117">
        <v>0</v>
      </c>
      <c r="AH73" s="117">
        <v>0</v>
      </c>
      <c r="AI73" s="117">
        <v>0</v>
      </c>
      <c r="AJ73" s="119">
        <v>0</v>
      </c>
      <c r="AK73" s="119">
        <v>0</v>
      </c>
      <c r="AL73" s="119">
        <v>0</v>
      </c>
      <c r="AM73" s="119">
        <v>0</v>
      </c>
      <c r="AN73" s="119">
        <v>0</v>
      </c>
      <c r="AO73" s="122">
        <f>IF($AO$7=5,SUM(AJ73:AN73),IF($AO$7=4,SUM(AJ73:AM73),IF($AO$7=3,SUM(AJ73:AL73),IF($AO$7=2,SUM(AJ73:AK73),AJ73))))/$AO$7</f>
        <v>0</v>
      </c>
      <c r="AQ73" s="211">
        <v>0</v>
      </c>
      <c r="AR73" s="211">
        <v>0</v>
      </c>
      <c r="AS73" s="211">
        <v>0</v>
      </c>
      <c r="AT73" s="211">
        <v>0</v>
      </c>
      <c r="AU73" s="211">
        <v>0</v>
      </c>
      <c r="AV73" s="212">
        <v>0</v>
      </c>
      <c r="AW73" s="212">
        <v>0</v>
      </c>
      <c r="AX73" s="212">
        <v>0</v>
      </c>
      <c r="AY73" s="212">
        <v>0</v>
      </c>
      <c r="AZ73" s="212">
        <v>0</v>
      </c>
      <c r="BA73" s="213">
        <f t="shared" si="7"/>
        <v>0</v>
      </c>
    </row>
    <row r="74" spans="1:53" x14ac:dyDescent="0.45">
      <c r="A74" s="36">
        <f t="shared" si="12"/>
        <v>64</v>
      </c>
      <c r="B74" s="127" t="s">
        <v>1011</v>
      </c>
      <c r="C74" s="128" t="s">
        <v>1010</v>
      </c>
      <c r="D74" s="129"/>
      <c r="E74" s="130"/>
      <c r="F74" s="131"/>
      <c r="G74" s="95">
        <v>0</v>
      </c>
      <c r="H74" s="132"/>
      <c r="I74" s="133"/>
      <c r="J74" s="92"/>
      <c r="K74" s="92"/>
      <c r="L74" s="301">
        <f t="shared" ref="L74:L76" si="24">J74*K74</f>
        <v>0</v>
      </c>
      <c r="M74" s="210">
        <f t="shared" si="2"/>
        <v>0</v>
      </c>
      <c r="N74" s="207">
        <v>3</v>
      </c>
      <c r="O74" s="208"/>
      <c r="P74" s="92"/>
      <c r="Q74" s="301">
        <f t="shared" ref="Q74:Q76" si="25">O74*P74</f>
        <v>0</v>
      </c>
      <c r="R74" s="210">
        <f t="shared" si="4"/>
        <v>0</v>
      </c>
      <c r="S74" s="207">
        <v>3</v>
      </c>
      <c r="T74" s="226"/>
      <c r="U74" s="92"/>
      <c r="V74" s="134"/>
      <c r="W74" s="135"/>
      <c r="X74" s="200"/>
      <c r="Y74" s="215">
        <v>5</v>
      </c>
      <c r="Z74" s="215">
        <f t="shared" si="5"/>
        <v>15</v>
      </c>
      <c r="AA74" s="215">
        <v>5</v>
      </c>
      <c r="AB74" s="215">
        <f t="shared" si="6"/>
        <v>15</v>
      </c>
      <c r="AC74" s="215" t="s">
        <v>1612</v>
      </c>
      <c r="AE74" s="117">
        <v>0</v>
      </c>
      <c r="AF74" s="117">
        <v>0</v>
      </c>
      <c r="AG74" s="117">
        <v>0</v>
      </c>
      <c r="AH74" s="117">
        <v>0</v>
      </c>
      <c r="AI74" s="117">
        <v>0</v>
      </c>
      <c r="AJ74" s="119">
        <v>0</v>
      </c>
      <c r="AK74" s="119">
        <v>0</v>
      </c>
      <c r="AL74" s="119">
        <v>0</v>
      </c>
      <c r="AM74" s="119">
        <v>0</v>
      </c>
      <c r="AN74" s="119">
        <v>0</v>
      </c>
      <c r="AO74" s="122">
        <f>IF($AO$7=5,SUM(AJ74:AN74),IF($AO$7=4,SUM(AJ74:AM74),IF($AO$7=3,SUM(AJ74:AL74),IF($AO$7=2,SUM(AJ74:AK74),AJ74))))/$AO$7</f>
        <v>0</v>
      </c>
      <c r="AQ74" s="211">
        <v>0</v>
      </c>
      <c r="AR74" s="211">
        <v>0</v>
      </c>
      <c r="AS74" s="211">
        <v>0</v>
      </c>
      <c r="AT74" s="211">
        <v>0</v>
      </c>
      <c r="AU74" s="211">
        <v>0</v>
      </c>
      <c r="AV74" s="212">
        <v>0</v>
      </c>
      <c r="AW74" s="212">
        <v>0</v>
      </c>
      <c r="AX74" s="212">
        <v>0</v>
      </c>
      <c r="AY74" s="212">
        <v>0</v>
      </c>
      <c r="AZ74" s="212">
        <v>0</v>
      </c>
      <c r="BA74" s="213">
        <f t="shared" si="7"/>
        <v>0</v>
      </c>
    </row>
    <row r="75" spans="1:53" x14ac:dyDescent="0.45">
      <c r="A75" s="36">
        <f t="shared" si="12"/>
        <v>65</v>
      </c>
      <c r="B75" s="127" t="s">
        <v>1012</v>
      </c>
      <c r="C75" s="128" t="s">
        <v>1010</v>
      </c>
      <c r="D75" s="129"/>
      <c r="E75" s="130"/>
      <c r="F75" s="131"/>
      <c r="G75" s="95">
        <v>0</v>
      </c>
      <c r="H75" s="132"/>
      <c r="I75" s="133"/>
      <c r="J75" s="92"/>
      <c r="K75" s="92"/>
      <c r="L75" s="301">
        <f t="shared" si="24"/>
        <v>0</v>
      </c>
      <c r="M75" s="210">
        <f t="shared" ref="M75:M76" si="26">K75*IF(L75=0,0,IF(ROUND($B$84*$G75*J75,0)=0,1,ROUND($B$84*$G75*J75,0)))</f>
        <v>0</v>
      </c>
      <c r="N75" s="207">
        <v>3</v>
      </c>
      <c r="O75" s="208"/>
      <c r="P75" s="92"/>
      <c r="Q75" s="301">
        <f t="shared" si="25"/>
        <v>0</v>
      </c>
      <c r="R75" s="210">
        <f t="shared" ref="R75:R76" si="27">P75*IF(Q75=0,0,IF(ROUND($B$84*$G75*O75,0)=0,1,ROUND($B$84*$G75*O75,0)))</f>
        <v>0</v>
      </c>
      <c r="S75" s="207">
        <v>3</v>
      </c>
      <c r="T75" s="226"/>
      <c r="U75" s="92"/>
      <c r="V75" s="134"/>
      <c r="W75" s="135"/>
      <c r="X75" s="200"/>
      <c r="Y75" s="215">
        <v>5</v>
      </c>
      <c r="Z75" s="215">
        <f t="shared" ref="Z75:Z76" si="28">N75*Y75</f>
        <v>15</v>
      </c>
      <c r="AA75" s="215">
        <v>5</v>
      </c>
      <c r="AB75" s="215">
        <f t="shared" ref="AB75:AB76" si="29">S75*AA75</f>
        <v>15</v>
      </c>
      <c r="AC75" s="215" t="s">
        <v>1612</v>
      </c>
      <c r="AE75" s="117">
        <v>0</v>
      </c>
      <c r="AF75" s="117">
        <v>0</v>
      </c>
      <c r="AG75" s="117">
        <v>0</v>
      </c>
      <c r="AH75" s="117">
        <v>0</v>
      </c>
      <c r="AI75" s="117">
        <v>0</v>
      </c>
      <c r="AJ75" s="119">
        <v>0</v>
      </c>
      <c r="AK75" s="119">
        <v>0</v>
      </c>
      <c r="AL75" s="119">
        <v>0</v>
      </c>
      <c r="AM75" s="119">
        <v>0</v>
      </c>
      <c r="AN75" s="119">
        <v>0</v>
      </c>
      <c r="AO75" s="122">
        <f>IF($AO$7=5,SUM(AJ75:AN75),IF($AO$7=4,SUM(AJ75:AM75),IF($AO$7=3,SUM(AJ75:AL75),IF($AO$7=2,SUM(AJ75:AK75),AJ75))))/$AO$7</f>
        <v>0</v>
      </c>
      <c r="AQ75" s="211">
        <v>0</v>
      </c>
      <c r="AR75" s="211">
        <v>0</v>
      </c>
      <c r="AS75" s="211">
        <v>0</v>
      </c>
      <c r="AT75" s="211">
        <v>0</v>
      </c>
      <c r="AU75" s="211">
        <v>0</v>
      </c>
      <c r="AV75" s="212">
        <v>0</v>
      </c>
      <c r="AW75" s="212">
        <v>0</v>
      </c>
      <c r="AX75" s="212">
        <v>0</v>
      </c>
      <c r="AY75" s="212">
        <v>0</v>
      </c>
      <c r="AZ75" s="212">
        <v>0</v>
      </c>
      <c r="BA75" s="213">
        <f t="shared" ref="BA75:BA76" si="30">IF($AO$7=5,SUM(AV75:AZ75),IF($AO$7=4,SUM(AV75:AY75),IF($AO$7=3,SUM(AV75:AX75),IF($AO$7=2,SUM(AV75:AW75),AV75))))/$AO$7</f>
        <v>0</v>
      </c>
    </row>
    <row r="76" spans="1:53" x14ac:dyDescent="0.45">
      <c r="A76" s="36">
        <f t="shared" si="12"/>
        <v>66</v>
      </c>
      <c r="B76" s="127" t="s">
        <v>1013</v>
      </c>
      <c r="C76" s="128" t="s">
        <v>1010</v>
      </c>
      <c r="D76" s="129"/>
      <c r="E76" s="130"/>
      <c r="F76" s="131"/>
      <c r="G76" s="95">
        <v>0</v>
      </c>
      <c r="H76" s="132"/>
      <c r="I76" s="133"/>
      <c r="J76" s="92"/>
      <c r="K76" s="92"/>
      <c r="L76" s="301">
        <f t="shared" si="24"/>
        <v>0</v>
      </c>
      <c r="M76" s="210">
        <f t="shared" si="26"/>
        <v>0</v>
      </c>
      <c r="N76" s="207">
        <v>3</v>
      </c>
      <c r="O76" s="208"/>
      <c r="P76" s="92"/>
      <c r="Q76" s="301">
        <f t="shared" si="25"/>
        <v>0</v>
      </c>
      <c r="R76" s="210">
        <f t="shared" si="27"/>
        <v>0</v>
      </c>
      <c r="S76" s="207">
        <v>3</v>
      </c>
      <c r="T76" s="226"/>
      <c r="U76" s="92"/>
      <c r="V76" s="134"/>
      <c r="W76" s="135"/>
      <c r="X76" s="200"/>
      <c r="Y76" s="215">
        <v>5</v>
      </c>
      <c r="Z76" s="215">
        <f t="shared" si="28"/>
        <v>15</v>
      </c>
      <c r="AA76" s="215">
        <v>5</v>
      </c>
      <c r="AB76" s="215">
        <f t="shared" si="29"/>
        <v>15</v>
      </c>
      <c r="AC76" s="215" t="s">
        <v>1612</v>
      </c>
      <c r="AE76" s="117">
        <v>0</v>
      </c>
      <c r="AF76" s="117">
        <v>0</v>
      </c>
      <c r="AG76" s="117">
        <v>0</v>
      </c>
      <c r="AH76" s="117">
        <v>0</v>
      </c>
      <c r="AI76" s="117">
        <v>0</v>
      </c>
      <c r="AJ76" s="119">
        <v>0</v>
      </c>
      <c r="AK76" s="119">
        <v>0</v>
      </c>
      <c r="AL76" s="119">
        <v>0</v>
      </c>
      <c r="AM76" s="119">
        <v>0</v>
      </c>
      <c r="AN76" s="119">
        <v>0</v>
      </c>
      <c r="AO76" s="122">
        <f>IF($AO$7=5,SUM(AJ76:AN76),IF($AO$7=4,SUM(AJ76:AM76),IF($AO$7=3,SUM(AJ76:AL76),IF($AO$7=2,SUM(AJ76:AK76),AJ76))))/$AO$7</f>
        <v>0</v>
      </c>
      <c r="AQ76" s="211">
        <v>0</v>
      </c>
      <c r="AR76" s="211">
        <v>0</v>
      </c>
      <c r="AS76" s="211">
        <v>0</v>
      </c>
      <c r="AT76" s="211">
        <v>0</v>
      </c>
      <c r="AU76" s="211">
        <v>0</v>
      </c>
      <c r="AV76" s="212">
        <v>0</v>
      </c>
      <c r="AW76" s="212">
        <v>0</v>
      </c>
      <c r="AX76" s="212">
        <v>0</v>
      </c>
      <c r="AY76" s="212">
        <v>0</v>
      </c>
      <c r="AZ76" s="212">
        <v>0</v>
      </c>
      <c r="BA76" s="213">
        <f t="shared" si="30"/>
        <v>0</v>
      </c>
    </row>
    <row r="77" spans="1:53" x14ac:dyDescent="0.45">
      <c r="L77" s="196"/>
      <c r="Q77" s="196"/>
      <c r="Y77" s="219">
        <f>SUMIF($AC$11:$AC$76,"ON",Y$11:Y$76)</f>
        <v>355</v>
      </c>
      <c r="Z77" s="219">
        <f>SUMIF($AC$11:$AC$76,"ON",Z$11:Z$76)</f>
        <v>1035</v>
      </c>
      <c r="AA77" s="219">
        <f>SUMIF($AC$11:$AC$76,"ON",AA$11:AA$76)</f>
        <v>310</v>
      </c>
      <c r="AB77" s="219">
        <f>SUMIF($AC$11:$AC$76,"ON",AB$11:AB$76)</f>
        <v>900</v>
      </c>
    </row>
    <row r="78" spans="1:53" x14ac:dyDescent="0.45">
      <c r="Y78" s="220">
        <f>Y77*5</f>
        <v>1775</v>
      </c>
      <c r="Z78" s="220"/>
      <c r="AA78" s="220">
        <f>AA77*5</f>
        <v>1550</v>
      </c>
      <c r="AB78" s="220"/>
      <c r="AC78" s="153"/>
    </row>
    <row r="79" spans="1:53" x14ac:dyDescent="0.45">
      <c r="A79" s="47" t="s">
        <v>1940</v>
      </c>
      <c r="Y79" s="220" t="s">
        <v>1616</v>
      </c>
      <c r="Z79" s="221">
        <f>1-(Z77-Y77)/(Y78-Y77)</f>
        <v>0.52112676056338025</v>
      </c>
      <c r="AA79" s="217"/>
      <c r="AB79" s="221">
        <f>1-(AB77-AA77)/(AA78-AA77)</f>
        <v>0.52419354838709675</v>
      </c>
      <c r="AC79" s="153"/>
    </row>
    <row r="80" spans="1:53" x14ac:dyDescent="0.45">
      <c r="Y80" s="223" t="s">
        <v>1614</v>
      </c>
      <c r="Z80" s="225">
        <v>0.05</v>
      </c>
      <c r="AA80" s="224"/>
      <c r="AB80" s="225">
        <v>0.05</v>
      </c>
      <c r="AC80" s="153"/>
      <c r="AE80" s="123" t="s">
        <v>1014</v>
      </c>
    </row>
    <row r="81" spans="1:31" x14ac:dyDescent="0.45">
      <c r="A81" t="s">
        <v>866</v>
      </c>
      <c r="B81" t="s">
        <v>879</v>
      </c>
      <c r="Y81" s="223" t="s">
        <v>1615</v>
      </c>
      <c r="Z81" s="224">
        <f>2-(Z79+Z89)</f>
        <v>1.4788732394366197</v>
      </c>
      <c r="AA81" s="224"/>
      <c r="AB81" s="224">
        <f>2-(AB79+AB89)</f>
        <v>1.4758064516129032</v>
      </c>
      <c r="AE81" s="123"/>
    </row>
    <row r="82" spans="1:31" x14ac:dyDescent="0.45">
      <c r="Y82" s="153"/>
      <c r="Z82" s="223" t="s">
        <v>1616</v>
      </c>
      <c r="AA82" s="217"/>
      <c r="AB82" s="153"/>
      <c r="AE82" s="123"/>
    </row>
    <row r="83" spans="1:31" x14ac:dyDescent="0.45">
      <c r="B83" s="87">
        <v>5</v>
      </c>
      <c r="C83" t="s">
        <v>880</v>
      </c>
      <c r="Y83" s="220"/>
      <c r="Z83" s="224">
        <v>0.4</v>
      </c>
      <c r="AA83" s="153"/>
      <c r="AB83" s="153"/>
      <c r="AE83" s="123"/>
    </row>
    <row r="84" spans="1:31" ht="16.149999999999999" thickBot="1" x14ac:dyDescent="0.5">
      <c r="B84" s="87">
        <v>1</v>
      </c>
      <c r="C84" t="s">
        <v>2103</v>
      </c>
      <c r="I84" s="68" t="s">
        <v>2109</v>
      </c>
      <c r="J84" s="289"/>
      <c r="K84" s="290"/>
      <c r="L84" s="290"/>
      <c r="M84" s="290"/>
      <c r="N84" s="290"/>
      <c r="O84" s="291"/>
      <c r="Q84" s="292">
        <v>4</v>
      </c>
      <c r="R84" s="126" t="s">
        <v>2089</v>
      </c>
      <c r="Y84" s="153"/>
      <c r="Z84" s="224">
        <v>0.2</v>
      </c>
      <c r="AA84" s="153"/>
      <c r="AB84" s="153"/>
      <c r="AE84" s="123"/>
    </row>
    <row r="85" spans="1:31" ht="16.5" thickTop="1" thickBot="1" x14ac:dyDescent="0.5">
      <c r="I85" s="68" t="s">
        <v>2090</v>
      </c>
      <c r="J85" s="293"/>
      <c r="K85" s="294"/>
      <c r="L85" s="294"/>
      <c r="M85" s="294"/>
      <c r="N85" s="294"/>
      <c r="O85" s="295"/>
      <c r="Q85" s="292">
        <v>4</v>
      </c>
      <c r="R85" s="126" t="s">
        <v>2091</v>
      </c>
      <c r="Y85" s="153"/>
      <c r="Z85" s="224">
        <v>0.4</v>
      </c>
      <c r="AA85" s="153"/>
      <c r="AB85" s="153"/>
      <c r="AE85" s="123"/>
    </row>
    <row r="86" spans="1:31" ht="16.8" customHeight="1" thickTop="1" thickBot="1" x14ac:dyDescent="0.5">
      <c r="B86" t="s">
        <v>883</v>
      </c>
      <c r="I86" s="68" t="s">
        <v>2092</v>
      </c>
      <c r="J86" s="293" t="s">
        <v>2093</v>
      </c>
      <c r="K86" s="294" t="s">
        <v>2094</v>
      </c>
      <c r="L86" s="294" t="s">
        <v>2095</v>
      </c>
      <c r="M86" s="294" t="s">
        <v>2095</v>
      </c>
      <c r="N86" s="294"/>
      <c r="O86" s="295"/>
      <c r="Q86" s="69" t="s">
        <v>2095</v>
      </c>
      <c r="R86" s="12" t="s">
        <v>2096</v>
      </c>
      <c r="Y86" s="153"/>
      <c r="Z86" s="224">
        <v>1</v>
      </c>
      <c r="AA86" s="153"/>
      <c r="AB86" s="153"/>
      <c r="AE86" s="123"/>
    </row>
    <row r="87" spans="1:31" ht="16.5" thickTop="1" thickBot="1" x14ac:dyDescent="0.5">
      <c r="I87" s="68" t="s">
        <v>466</v>
      </c>
      <c r="J87" s="293" t="s">
        <v>2093</v>
      </c>
      <c r="K87" s="294" t="s">
        <v>2094</v>
      </c>
      <c r="L87" s="294" t="s">
        <v>2094</v>
      </c>
      <c r="M87" s="294" t="s">
        <v>2095</v>
      </c>
      <c r="N87" s="294"/>
      <c r="O87" s="295"/>
      <c r="Q87" s="69" t="s">
        <v>2094</v>
      </c>
      <c r="R87" s="12" t="s">
        <v>2096</v>
      </c>
      <c r="T87" s="419" t="s">
        <v>2097</v>
      </c>
      <c r="AE87" s="123"/>
    </row>
    <row r="88" spans="1:31" ht="16.5" thickTop="1" thickBot="1" x14ac:dyDescent="0.5">
      <c r="B88" s="148" t="s">
        <v>884</v>
      </c>
      <c r="C88" s="148" t="s">
        <v>885</v>
      </c>
      <c r="D88" s="148" t="s">
        <v>886</v>
      </c>
      <c r="I88" s="68" t="s">
        <v>467</v>
      </c>
      <c r="J88" s="293" t="s">
        <v>2098</v>
      </c>
      <c r="K88" s="294" t="s">
        <v>2093</v>
      </c>
      <c r="L88" s="294" t="s">
        <v>2094</v>
      </c>
      <c r="M88" s="294" t="s">
        <v>2094</v>
      </c>
      <c r="N88" s="294"/>
      <c r="O88" s="295"/>
      <c r="Q88" s="69" t="s">
        <v>2093</v>
      </c>
      <c r="R88" s="12" t="s">
        <v>2099</v>
      </c>
      <c r="T88" s="419"/>
      <c r="AE88" s="123"/>
    </row>
    <row r="89" spans="1:31" ht="16.5" thickTop="1" thickBot="1" x14ac:dyDescent="0.5">
      <c r="B89" s="147">
        <v>1</v>
      </c>
      <c r="C89" s="100" t="s">
        <v>2003</v>
      </c>
      <c r="D89" s="87" t="s">
        <v>888</v>
      </c>
      <c r="I89" s="68" t="s">
        <v>468</v>
      </c>
      <c r="J89" s="296" t="s">
        <v>2098</v>
      </c>
      <c r="K89" s="297" t="s">
        <v>2098</v>
      </c>
      <c r="L89" s="297" t="s">
        <v>2093</v>
      </c>
      <c r="M89" s="297" t="s">
        <v>2094</v>
      </c>
      <c r="N89" s="297"/>
      <c r="O89" s="298"/>
      <c r="Q89" s="69" t="s">
        <v>2098</v>
      </c>
      <c r="R89" s="12" t="s">
        <v>2099</v>
      </c>
      <c r="T89" s="419"/>
      <c r="AE89" s="123"/>
    </row>
    <row r="90" spans="1:31" ht="16.149999999999999" thickTop="1" x14ac:dyDescent="0.45">
      <c r="B90" s="147">
        <v>2</v>
      </c>
      <c r="C90" s="100" t="s">
        <v>889</v>
      </c>
      <c r="D90" s="87" t="s">
        <v>890</v>
      </c>
      <c r="J90" s="299">
        <v>1</v>
      </c>
      <c r="K90" s="299">
        <v>2</v>
      </c>
      <c r="L90" s="299">
        <v>3</v>
      </c>
      <c r="M90" s="299">
        <v>4</v>
      </c>
      <c r="N90" s="299">
        <v>5</v>
      </c>
      <c r="O90" s="299">
        <v>6</v>
      </c>
      <c r="AE90" s="123"/>
    </row>
    <row r="91" spans="1:31" ht="15.75" x14ac:dyDescent="0.45">
      <c r="B91" s="147">
        <v>3</v>
      </c>
      <c r="C91" s="100" t="s">
        <v>891</v>
      </c>
      <c r="D91" s="87" t="s">
        <v>892</v>
      </c>
      <c r="M91" s="300"/>
      <c r="N91" s="300"/>
      <c r="O91" s="300" t="s">
        <v>1043</v>
      </c>
      <c r="AE91" s="123"/>
    </row>
    <row r="92" spans="1:31" ht="15.75" x14ac:dyDescent="0.45">
      <c r="B92" s="147">
        <v>4</v>
      </c>
      <c r="C92" s="100" t="s">
        <v>893</v>
      </c>
      <c r="D92" s="87" t="s">
        <v>894</v>
      </c>
      <c r="G92" s="234" t="s">
        <v>2101</v>
      </c>
      <c r="J92" s="309" t="s">
        <v>2101</v>
      </c>
      <c r="K92" s="309" t="s">
        <v>2102</v>
      </c>
      <c r="M92" s="71"/>
      <c r="AE92" s="123"/>
    </row>
    <row r="93" spans="1:31" x14ac:dyDescent="0.45">
      <c r="B93" s="147">
        <v>5</v>
      </c>
      <c r="C93" s="100"/>
      <c r="D93" s="87"/>
      <c r="G93" s="95">
        <v>1</v>
      </c>
      <c r="H93" s="85"/>
      <c r="I93" s="310" t="s">
        <v>2100</v>
      </c>
      <c r="J93" s="292">
        <v>2</v>
      </c>
      <c r="K93" s="292">
        <v>4</v>
      </c>
      <c r="L93" s="301">
        <f>J93*K93</f>
        <v>8</v>
      </c>
      <c r="M93" s="210">
        <f>K93*IF(L93=0,0,IF(ROUND($B$84*$G93*J93,0)=0,1,ROUND($B$84*$G93*J93,0)))</f>
        <v>8</v>
      </c>
      <c r="AE93" s="123"/>
    </row>
    <row r="94" spans="1:31" x14ac:dyDescent="0.45">
      <c r="B94" s="147">
        <v>6</v>
      </c>
      <c r="C94" s="100"/>
      <c r="D94" s="87"/>
      <c r="AE94" s="123"/>
    </row>
    <row r="95" spans="1:31" x14ac:dyDescent="0.45">
      <c r="AE95" s="123"/>
    </row>
    <row r="96" spans="1:31" ht="16.149999999999999" thickBot="1" x14ac:dyDescent="0.5">
      <c r="B96" t="s">
        <v>895</v>
      </c>
      <c r="I96" s="68" t="s">
        <v>2109</v>
      </c>
      <c r="J96" s="289"/>
      <c r="K96" s="290"/>
      <c r="L96" s="290"/>
      <c r="M96" s="290"/>
      <c r="N96" s="290"/>
      <c r="O96" s="291"/>
      <c r="Q96" s="292">
        <v>4</v>
      </c>
      <c r="R96" s="126" t="s">
        <v>2089</v>
      </c>
      <c r="AE96" s="123"/>
    </row>
    <row r="97" spans="2:31" ht="16.5" thickTop="1" thickBot="1" x14ac:dyDescent="0.5">
      <c r="I97" s="68" t="s">
        <v>2090</v>
      </c>
      <c r="J97" s="293"/>
      <c r="K97" s="294"/>
      <c r="L97" s="294"/>
      <c r="M97" s="294"/>
      <c r="N97" s="294"/>
      <c r="O97" s="295"/>
      <c r="Q97" s="292">
        <v>4</v>
      </c>
      <c r="R97" s="126" t="s">
        <v>2091</v>
      </c>
      <c r="AE97" s="123"/>
    </row>
    <row r="98" spans="2:31" ht="16.5" thickTop="1" thickBot="1" x14ac:dyDescent="0.5">
      <c r="B98" s="148" t="s">
        <v>884</v>
      </c>
      <c r="C98" s="148" t="s">
        <v>896</v>
      </c>
      <c r="D98" s="148" t="s">
        <v>897</v>
      </c>
      <c r="I98" s="68" t="s">
        <v>2092</v>
      </c>
      <c r="J98" s="293" t="s">
        <v>2093</v>
      </c>
      <c r="K98" s="294" t="s">
        <v>2094</v>
      </c>
      <c r="L98" s="294" t="s">
        <v>2095</v>
      </c>
      <c r="M98" s="294" t="s">
        <v>2095</v>
      </c>
      <c r="N98" s="294"/>
      <c r="O98" s="295"/>
      <c r="Q98" s="69" t="s">
        <v>2095</v>
      </c>
      <c r="R98" s="12" t="s">
        <v>2096</v>
      </c>
      <c r="AE98" s="123"/>
    </row>
    <row r="99" spans="2:31" ht="16.5" thickTop="1" thickBot="1" x14ac:dyDescent="0.5">
      <c r="B99" s="147">
        <v>1</v>
      </c>
      <c r="C99" s="100">
        <v>50000</v>
      </c>
      <c r="D99" s="87" t="s">
        <v>898</v>
      </c>
      <c r="I99" s="68" t="s">
        <v>466</v>
      </c>
      <c r="J99" s="293" t="s">
        <v>2093</v>
      </c>
      <c r="K99" s="294" t="s">
        <v>2094</v>
      </c>
      <c r="L99" s="294" t="s">
        <v>2094</v>
      </c>
      <c r="M99" s="294" t="s">
        <v>2095</v>
      </c>
      <c r="N99" s="294"/>
      <c r="O99" s="295"/>
      <c r="Q99" s="69" t="s">
        <v>2094</v>
      </c>
      <c r="R99" s="12" t="s">
        <v>2096</v>
      </c>
      <c r="T99" s="419" t="s">
        <v>2097</v>
      </c>
      <c r="AE99" s="123"/>
    </row>
    <row r="100" spans="2:31" ht="16.8" customHeight="1" thickTop="1" thickBot="1" x14ac:dyDescent="0.5">
      <c r="B100" s="147">
        <v>2</v>
      </c>
      <c r="C100" s="100">
        <v>500000</v>
      </c>
      <c r="D100" s="87" t="s">
        <v>899</v>
      </c>
      <c r="I100" s="68" t="s">
        <v>467</v>
      </c>
      <c r="J100" s="293" t="s">
        <v>2098</v>
      </c>
      <c r="K100" s="294" t="s">
        <v>2093</v>
      </c>
      <c r="L100" s="294" t="s">
        <v>2094</v>
      </c>
      <c r="M100" s="294" t="s">
        <v>2094</v>
      </c>
      <c r="N100" s="294"/>
      <c r="O100" s="295"/>
      <c r="Q100" s="69" t="s">
        <v>2093</v>
      </c>
      <c r="R100" s="12" t="s">
        <v>2099</v>
      </c>
      <c r="T100" s="419"/>
      <c r="AE100" s="123"/>
    </row>
    <row r="101" spans="2:31" ht="16.5" thickTop="1" thickBot="1" x14ac:dyDescent="0.5">
      <c r="B101" s="147">
        <v>3</v>
      </c>
      <c r="C101" s="100">
        <v>5000000</v>
      </c>
      <c r="D101" s="87" t="s">
        <v>900</v>
      </c>
      <c r="I101" s="68" t="s">
        <v>468</v>
      </c>
      <c r="J101" s="296" t="s">
        <v>2098</v>
      </c>
      <c r="K101" s="297" t="s">
        <v>2098</v>
      </c>
      <c r="L101" s="297" t="s">
        <v>2093</v>
      </c>
      <c r="M101" s="297" t="s">
        <v>2094</v>
      </c>
      <c r="N101" s="297"/>
      <c r="O101" s="298"/>
      <c r="Q101" s="69" t="s">
        <v>2098</v>
      </c>
      <c r="R101" s="12" t="s">
        <v>2099</v>
      </c>
      <c r="T101" s="419"/>
      <c r="AE101" s="123"/>
    </row>
    <row r="102" spans="2:31" ht="16.149999999999999" thickTop="1" x14ac:dyDescent="0.45">
      <c r="B102" s="147">
        <v>4</v>
      </c>
      <c r="C102" s="100">
        <v>25000000</v>
      </c>
      <c r="D102" s="87" t="s">
        <v>901</v>
      </c>
      <c r="J102" s="299">
        <v>1</v>
      </c>
      <c r="K102" s="299">
        <v>2</v>
      </c>
      <c r="L102" s="299">
        <v>3</v>
      </c>
      <c r="M102" s="299">
        <v>4</v>
      </c>
      <c r="N102" s="299">
        <v>5</v>
      </c>
      <c r="O102" s="299">
        <v>6</v>
      </c>
      <c r="AE102" s="123"/>
    </row>
    <row r="103" spans="2:31" ht="15.75" x14ac:dyDescent="0.45">
      <c r="B103" s="147">
        <v>5</v>
      </c>
      <c r="C103" s="100"/>
      <c r="D103" s="87"/>
      <c r="M103" s="300"/>
      <c r="N103" s="300"/>
      <c r="O103" s="300" t="s">
        <v>1043</v>
      </c>
      <c r="AE103" s="123"/>
    </row>
    <row r="104" spans="2:31" ht="15.75" x14ac:dyDescent="0.45">
      <c r="B104" s="147">
        <v>6</v>
      </c>
      <c r="C104" s="100"/>
      <c r="D104" s="87"/>
      <c r="G104" s="234" t="s">
        <v>2101</v>
      </c>
      <c r="J104" s="309" t="s">
        <v>2101</v>
      </c>
      <c r="K104" s="309" t="s">
        <v>2102</v>
      </c>
      <c r="M104" s="71"/>
      <c r="AE104" s="123"/>
    </row>
    <row r="105" spans="2:31" x14ac:dyDescent="0.45">
      <c r="G105" s="95">
        <v>0.5</v>
      </c>
      <c r="H105" s="85"/>
      <c r="I105" s="310" t="s">
        <v>2100</v>
      </c>
      <c r="J105" s="292">
        <v>2</v>
      </c>
      <c r="K105" s="292">
        <v>4</v>
      </c>
      <c r="L105" s="301">
        <f>J105*K105</f>
        <v>8</v>
      </c>
      <c r="M105" s="210">
        <f>K105*IF(L105=0,0,IF(ROUND($B$84*$G105*J105,0)=0,1,ROUND($B$84*$G105*J105,0)))</f>
        <v>4</v>
      </c>
      <c r="AE105" s="123"/>
    </row>
    <row r="106" spans="2:31" x14ac:dyDescent="0.45">
      <c r="AE106" s="123"/>
    </row>
    <row r="107" spans="2:31" x14ac:dyDescent="0.45">
      <c r="B107" s="51" t="s">
        <v>1034</v>
      </c>
      <c r="AE107" s="123"/>
    </row>
    <row r="108" spans="2:31" x14ac:dyDescent="0.45">
      <c r="AE108" s="123"/>
    </row>
    <row r="109" spans="2:31" x14ac:dyDescent="0.45">
      <c r="B109" s="424" t="s">
        <v>1035</v>
      </c>
      <c r="C109" s="424"/>
      <c r="D109" s="424"/>
      <c r="E109" s="424" t="s">
        <v>1036</v>
      </c>
      <c r="F109" s="424"/>
      <c r="AE109" s="123"/>
    </row>
    <row r="110" spans="2:31" ht="14.55" customHeight="1" x14ac:dyDescent="0.45">
      <c r="B110" s="425" t="s">
        <v>1037</v>
      </c>
      <c r="C110" s="425"/>
      <c r="D110" s="425"/>
      <c r="E110" s="425"/>
      <c r="F110" s="425"/>
      <c r="AE110" s="123"/>
    </row>
    <row r="111" spans="2:31" ht="14.55" customHeight="1" x14ac:dyDescent="0.45">
      <c r="B111" s="423" t="s">
        <v>1038</v>
      </c>
      <c r="C111" s="423"/>
      <c r="D111" s="423"/>
      <c r="E111" s="423"/>
      <c r="F111" s="423"/>
      <c r="AE111" s="123"/>
    </row>
    <row r="112" spans="2:31" ht="14.55" customHeight="1" x14ac:dyDescent="0.45">
      <c r="B112" s="423" t="s">
        <v>1564</v>
      </c>
      <c r="C112" s="423"/>
      <c r="D112" s="423"/>
      <c r="E112" s="423"/>
      <c r="F112" s="423"/>
      <c r="AE112" s="123"/>
    </row>
    <row r="113" spans="2:31" ht="14.55" customHeight="1" x14ac:dyDescent="0.45">
      <c r="B113" s="423" t="s">
        <v>1565</v>
      </c>
      <c r="C113" s="423"/>
      <c r="D113" s="423"/>
      <c r="E113" s="423"/>
      <c r="F113" s="423"/>
      <c r="AE113" s="123"/>
    </row>
    <row r="114" spans="2:31" ht="14.55" customHeight="1" x14ac:dyDescent="0.45">
      <c r="B114" s="423" t="s">
        <v>1559</v>
      </c>
      <c r="C114" s="423"/>
      <c r="D114" s="423"/>
      <c r="E114" s="423"/>
      <c r="F114" s="423"/>
      <c r="AE114" s="123"/>
    </row>
    <row r="115" spans="2:31" ht="14.55" customHeight="1" x14ac:dyDescent="0.45">
      <c r="B115" s="423" t="s">
        <v>1560</v>
      </c>
      <c r="C115" s="423"/>
      <c r="D115" s="423"/>
      <c r="E115" s="423"/>
      <c r="F115" s="423"/>
      <c r="AE115" s="123"/>
    </row>
    <row r="116" spans="2:31" ht="14.55" customHeight="1" x14ac:dyDescent="0.45">
      <c r="B116" s="423" t="s">
        <v>1561</v>
      </c>
      <c r="C116" s="423"/>
      <c r="D116" s="423"/>
      <c r="E116" s="423"/>
      <c r="F116" s="423"/>
      <c r="AE116" s="123"/>
    </row>
    <row r="117" spans="2:31" ht="14.55" customHeight="1" x14ac:dyDescent="0.45">
      <c r="B117" s="423" t="s">
        <v>1562</v>
      </c>
      <c r="C117" s="423"/>
      <c r="D117" s="423"/>
      <c r="E117" s="423"/>
      <c r="F117" s="423"/>
      <c r="AE117" s="123"/>
    </row>
    <row r="118" spans="2:31" ht="14.55" customHeight="1" x14ac:dyDescent="0.45">
      <c r="B118" s="423" t="s">
        <v>2104</v>
      </c>
      <c r="C118" s="423"/>
      <c r="D118" s="423"/>
      <c r="E118" s="423"/>
      <c r="F118" s="423"/>
      <c r="AE118" s="123"/>
    </row>
    <row r="119" spans="2:31" ht="14.55" customHeight="1" x14ac:dyDescent="0.45">
      <c r="B119" s="423" t="s">
        <v>1039</v>
      </c>
      <c r="C119" s="423"/>
      <c r="D119" s="423"/>
      <c r="E119" s="423"/>
      <c r="F119" s="423"/>
      <c r="AE119" s="123"/>
    </row>
    <row r="120" spans="2:31" x14ac:dyDescent="0.45">
      <c r="B120" s="423" t="s">
        <v>1566</v>
      </c>
      <c r="C120" s="423"/>
      <c r="D120" s="423"/>
      <c r="E120" s="423"/>
      <c r="F120" s="423"/>
      <c r="AE120" s="123"/>
    </row>
    <row r="121" spans="2:31" x14ac:dyDescent="0.45">
      <c r="B121" s="423" t="s">
        <v>1567</v>
      </c>
      <c r="C121" s="423"/>
      <c r="D121" s="423"/>
      <c r="E121" s="423"/>
      <c r="F121" s="423"/>
    </row>
  </sheetData>
  <sortState xmlns:xlrd2="http://schemas.microsoft.com/office/spreadsheetml/2017/richdata2" ref="A11:X76">
    <sortCondition ref="B11:B76"/>
  </sortState>
  <mergeCells count="53">
    <mergeCell ref="H3:I3"/>
    <mergeCell ref="A5:F7"/>
    <mergeCell ref="H5:I6"/>
    <mergeCell ref="A1:F1"/>
    <mergeCell ref="A2:D2"/>
    <mergeCell ref="C3:E3"/>
    <mergeCell ref="E109:F109"/>
    <mergeCell ref="B109:D109"/>
    <mergeCell ref="B114:D114"/>
    <mergeCell ref="B115:D115"/>
    <mergeCell ref="B118:D118"/>
    <mergeCell ref="AE9:AI9"/>
    <mergeCell ref="E115:F115"/>
    <mergeCell ref="E118:F118"/>
    <mergeCell ref="B110:D110"/>
    <mergeCell ref="B111:D111"/>
    <mergeCell ref="AA9:AA10"/>
    <mergeCell ref="Z9:Z10"/>
    <mergeCell ref="T9:T10"/>
    <mergeCell ref="U9:U10"/>
    <mergeCell ref="T87:T89"/>
    <mergeCell ref="AJ9:AN9"/>
    <mergeCell ref="X9:X10"/>
    <mergeCell ref="E110:F110"/>
    <mergeCell ref="E111:F111"/>
    <mergeCell ref="E114:F114"/>
    <mergeCell ref="Y9:Y10"/>
    <mergeCell ref="AB9:AB10"/>
    <mergeCell ref="AC9:AC10"/>
    <mergeCell ref="B9:E9"/>
    <mergeCell ref="F9:G9"/>
    <mergeCell ref="H9:I9"/>
    <mergeCell ref="V9:W9"/>
    <mergeCell ref="J9:N9"/>
    <mergeCell ref="O9:S9"/>
    <mergeCell ref="E112:F112"/>
    <mergeCell ref="T99:T101"/>
    <mergeCell ref="B121:D121"/>
    <mergeCell ref="E121:F121"/>
    <mergeCell ref="V2:X2"/>
    <mergeCell ref="AQ9:AU9"/>
    <mergeCell ref="AV9:AZ9"/>
    <mergeCell ref="B120:D120"/>
    <mergeCell ref="E120:F120"/>
    <mergeCell ref="B116:D116"/>
    <mergeCell ref="B117:D117"/>
    <mergeCell ref="B112:D112"/>
    <mergeCell ref="B113:D113"/>
    <mergeCell ref="E113:F113"/>
    <mergeCell ref="E116:F116"/>
    <mergeCell ref="E117:F117"/>
    <mergeCell ref="B119:D119"/>
    <mergeCell ref="E119:F119"/>
  </mergeCells>
  <conditionalFormatting sqref="B11:X49 F50:X50 B50:D57 G51:X72 B58:C58 B59:D72 B73:X76 L93:M93 L105:M105 Q11:R76 L11:M76">
    <cfRule type="expression" dxfId="135" priority="13">
      <formula>IF($AC11="OFF",TRUE,FALSE)</formula>
    </cfRule>
  </conditionalFormatting>
  <conditionalFormatting sqref="D58">
    <cfRule type="expression" dxfId="134" priority="106">
      <formula>IF($AI58="OFF",TRUE,FALSE)</formula>
    </cfRule>
  </conditionalFormatting>
  <conditionalFormatting sqref="E50">
    <cfRule type="expression" dxfId="133" priority="101">
      <formula>IF($AI50="OFF",TRUE,FALSE)</formula>
    </cfRule>
  </conditionalFormatting>
  <conditionalFormatting sqref="E61:E62">
    <cfRule type="expression" dxfId="132" priority="98">
      <formula>IF($AC61="OFF",TRUE,FALSE)</formula>
    </cfRule>
  </conditionalFormatting>
  <conditionalFormatting sqref="E66:E67">
    <cfRule type="expression" dxfId="131" priority="99">
      <formula>IF($AC66="OFF",TRUE,FALSE)</formula>
    </cfRule>
  </conditionalFormatting>
  <conditionalFormatting sqref="E51:F60 F61:F62 E63:F65 F66:F67 E68:F72">
    <cfRule type="expression" dxfId="130" priority="100">
      <formula>IF($AI51="OFF",TRUE,FALSE)</formula>
    </cfRule>
  </conditionalFormatting>
  <conditionalFormatting sqref="G93">
    <cfRule type="expression" dxfId="129" priority="42">
      <formula>IF($AC93="OFF",TRUE,FALSE)</formula>
    </cfRule>
  </conditionalFormatting>
  <conditionalFormatting sqref="G105">
    <cfRule type="expression" dxfId="128" priority="41">
      <formula>IF($AC105="OFF",TRUE,FALSE)</formula>
    </cfRule>
  </conditionalFormatting>
  <conditionalFormatting sqref="J104:K104">
    <cfRule type="expression" dxfId="127" priority="9">
      <formula>J104="G"</formula>
    </cfRule>
    <cfRule type="expression" dxfId="126" priority="10">
      <formula>J104="Y"</formula>
    </cfRule>
    <cfRule type="expression" dxfId="125" priority="11">
      <formula>J104="O"</formula>
    </cfRule>
    <cfRule type="expression" dxfId="124" priority="12">
      <formula>J104="R"</formula>
    </cfRule>
  </conditionalFormatting>
  <conditionalFormatting sqref="J84:O89 Q86:Q89 J92:K92">
    <cfRule type="expression" dxfId="123" priority="65">
      <formula>J84="R"</formula>
    </cfRule>
    <cfRule type="expression" dxfId="122" priority="64">
      <formula>J84="O"</formula>
    </cfRule>
    <cfRule type="expression" dxfId="121" priority="63">
      <formula>J84="Y"</formula>
    </cfRule>
    <cfRule type="expression" dxfId="120" priority="62">
      <formula>J84="G"</formula>
    </cfRule>
  </conditionalFormatting>
  <conditionalFormatting sqref="J96:O101 Q98:Q101">
    <cfRule type="expression" dxfId="119" priority="75">
      <formula>J96="G"</formula>
    </cfRule>
    <cfRule type="expression" dxfId="118" priority="77">
      <formula>J96="O"</formula>
    </cfRule>
    <cfRule type="expression" dxfId="117" priority="78">
      <formula>J96="R"</formula>
    </cfRule>
    <cfRule type="expression" dxfId="116" priority="76">
      <formula>J96="Y"</formula>
    </cfRule>
  </conditionalFormatting>
  <conditionalFormatting sqref="L11:L76">
    <cfRule type="expression" dxfId="115" priority="50">
      <formula>INDEX($J$84:$O$89,7-J11,K11)="R"</formula>
    </cfRule>
    <cfRule type="expression" dxfId="114" priority="49">
      <formula>INDEX($J$84:$O$89,7-J11,K11)="O"</formula>
    </cfRule>
    <cfRule type="expression" dxfId="113" priority="48">
      <formula>INDEX($J$84:$O$89,7-J11,K11)="Y"</formula>
    </cfRule>
    <cfRule type="expression" dxfId="112" priority="47">
      <formula>INDEX($J$84:$O$89,7-J11,K11)="G"</formula>
    </cfRule>
  </conditionalFormatting>
  <conditionalFormatting sqref="L76">
    <cfRule type="expression" dxfId="111" priority="53">
      <formula>INDEX($J$84:$O$89,7-J76,K76)="O"</formula>
    </cfRule>
    <cfRule type="expression" dxfId="110" priority="51">
      <formula>INDEX($J$84:$O$89,7-J76,K76)="G"</formula>
    </cfRule>
    <cfRule type="expression" dxfId="109" priority="54">
      <formula>INDEX($J$84:$O$89,7-J76,K76)="R"</formula>
    </cfRule>
    <cfRule type="expression" dxfId="108" priority="52">
      <formula>INDEX($J$84:$O$89,7-J76,K76)="Y"</formula>
    </cfRule>
  </conditionalFormatting>
  <conditionalFormatting sqref="L93">
    <cfRule type="expression" dxfId="107" priority="59">
      <formula>INDEX($J$84:$O$89,7-J93,K93)="G"</formula>
    </cfRule>
    <cfRule type="expression" dxfId="106" priority="60">
      <formula>INDEX($J$84:$O$89,7-J93,K93)="Y"</formula>
    </cfRule>
    <cfRule type="expression" dxfId="105" priority="61">
      <formula>INDEX($J$84:$O$89,7-J93,K93)="O"</formula>
    </cfRule>
    <cfRule type="expression" dxfId="104" priority="66">
      <formula>INDEX($J$84:$O$89,7-J93,K93)="R"</formula>
    </cfRule>
  </conditionalFormatting>
  <conditionalFormatting sqref="L105">
    <cfRule type="expression" dxfId="103" priority="56">
      <formula>INDEX($J$96:$O$101,7-J105,K105)="Y"</formula>
    </cfRule>
    <cfRule type="expression" dxfId="102" priority="55">
      <formula>INDEX($J$96:$O$101,7-J105,K105)="G"</formula>
    </cfRule>
    <cfRule type="expression" dxfId="101" priority="57">
      <formula>INDEX($J$96:$O$101,7-J105,K105)="O"</formula>
    </cfRule>
    <cfRule type="expression" dxfId="100" priority="58">
      <formula>INDEX($J$96:$O$101,7-J105,K105)="R"</formula>
    </cfRule>
  </conditionalFormatting>
  <conditionalFormatting sqref="L93:M93 L105:M105 Q11:R76 L11:M76">
    <cfRule type="cellIs" dxfId="99" priority="115" operator="equal">
      <formula>0</formula>
    </cfRule>
  </conditionalFormatting>
  <conditionalFormatting sqref="M11:M76">
    <cfRule type="expression" dxfId="98" priority="30">
      <formula>INDEX($J$84:$O$89,7-J11,IF(K11=0,0,IF(ROUND($B$84*$G11*K11,0)=0,1,ROUND($B$84*$G11*K11,0))))="Y"</formula>
    </cfRule>
    <cfRule type="expression" dxfId="97" priority="31">
      <formula>INDEX($J$84:$O$89,7-J11,IF(K11=0,0,IF(ROUND($B$84*$G11*K11,0)=0,1,ROUND($B$84*$G11*K11,0))))="O"</formula>
    </cfRule>
    <cfRule type="expression" dxfId="96" priority="32">
      <formula>INDEX($J$84:$O$89,7-J11,IF(K11=0,0,IF(ROUND($B$84*$G11*K11,0)=0,1,ROUND($B$84*$G11*K11,0))))="R"</formula>
    </cfRule>
    <cfRule type="expression" dxfId="95" priority="29">
      <formula>INDEX($J$84:$O$89,7-J11,IF(K11=0,0,IF(ROUND($B$84*$G11*K11,0)=0,1,ROUND($B$84*$G11*K11,0))))="G"</formula>
    </cfRule>
  </conditionalFormatting>
  <conditionalFormatting sqref="M73:M76">
    <cfRule type="expression" dxfId="94" priority="35">
      <formula>INDEX($J$84:$O$89,7-J73,IF(K73=0,0,IF(ROUND($B$84*$G73*K73,0)=0,1,ROUND($B$84*$G73*K73,0))))="O"</formula>
    </cfRule>
    <cfRule type="expression" dxfId="93" priority="34">
      <formula>INDEX($J$84:$O$89,7-J73,IF(K73=0,0,IF(ROUND($B$84*$G73*K73,0)=0,1,ROUND($B$84*$G73*K73,0))))="Y"</formula>
    </cfRule>
    <cfRule type="expression" dxfId="92" priority="33">
      <formula>INDEX($J$84:$O$89,7-J73,IF(K73=0,0,IF(ROUND($B$84*$G73*K73,0)=0,1,ROUND($B$84*$G73*K73,0))))="G"</formula>
    </cfRule>
    <cfRule type="expression" dxfId="91" priority="36">
      <formula>INDEX($J$84:$O$89,7-J73,IF(K73=0,0,IF(ROUND($B$84*$G73*K73,0)=0,1,ROUND($B$84*$G73*K73,0))))="R"</formula>
    </cfRule>
  </conditionalFormatting>
  <conditionalFormatting sqref="M93">
    <cfRule type="expression" dxfId="75" priority="37">
      <formula>INDEX($J$84:$O$89,7-K93,IF(J93=0,0,IF(ROUND($B$84*$G93*J93,0)=0,1,ROUND($B$84*$G93*J93,0))))="G"</formula>
    </cfRule>
    <cfRule type="expression" dxfId="72" priority="40">
      <formula>INDEX($J$84:$O$89,7-K93,IF(J93=0,0,IF(ROUND($B$84*$G93*J93,0)=0,1,ROUND($B$84*$G93*J93,0))))="R"</formula>
    </cfRule>
    <cfRule type="expression" dxfId="73" priority="39">
      <formula>INDEX($J$84:$O$89,7-K93,IF(J93=0,0,IF(ROUND($B$84*$G93*J93,0)=0,1,ROUND($B$84*$G93*J93,0))))="O"</formula>
    </cfRule>
    <cfRule type="expression" dxfId="74" priority="38">
      <formula>INDEX($J$84:$O$89,7-K93,IF(J93=0,0,IF(ROUND($B$84*$G93*J93,0)=0,1,ROUND($B$84*$G93*J93,0))))="Y"</formula>
    </cfRule>
  </conditionalFormatting>
  <conditionalFormatting sqref="M105">
    <cfRule type="expression" dxfId="90" priority="25">
      <formula>INDEX($J$96:$O$101,7-K105,IF(J105=0,0,IF(ROUND($B$84*$G105*J105,0)=0,1,ROUND($B$84*$G105*J105,0))))="R"</formula>
    </cfRule>
    <cfRule type="expression" dxfId="89" priority="23">
      <formula>INDEX($J$96:$O$101,7-K105,IF(J105=0,0,IF(ROUND($B$84*$G105*J105,0)=0,1,ROUND($B$84*$G105*J105,0))))="O"</formula>
    </cfRule>
    <cfRule type="expression" dxfId="88" priority="22">
      <formula>INDEX($J$96:$O$101,7-K105,IF(J105=0,0,IF(ROUND($B$84*$G105*J105,0)=0,1,ROUND($B$84*$G105*J105,0))))="Y"</formula>
    </cfRule>
    <cfRule type="expression" dxfId="87" priority="21">
      <formula>INDEX($J$96:$O$101,7-K105,IF(J105=0,0,IF(ROUND($B$84*$G105*J105,0)=0,1,ROUND($B$84*$G105*J105,0))))="G"</formula>
    </cfRule>
  </conditionalFormatting>
  <conditionalFormatting sqref="Q11:Q76">
    <cfRule type="expression" dxfId="86" priority="46">
      <formula>INDEX($J$96:$O$101,7-O11,P11)="R"</formula>
    </cfRule>
    <cfRule type="expression" dxfId="85" priority="44">
      <formula>INDEX($J$96:$O$101,7-O11,P11)="Y"</formula>
    </cfRule>
    <cfRule type="expression" dxfId="84" priority="43">
      <formula>INDEX($J$96:$O$101,7-O11,P11)="G"</formula>
    </cfRule>
    <cfRule type="expression" dxfId="83" priority="45">
      <formula>INDEX($J$96:$O$101,7-O11,P11)="O"</formula>
    </cfRule>
  </conditionalFormatting>
  <conditionalFormatting sqref="R11:R76">
    <cfRule type="expression" dxfId="82" priority="20">
      <formula>INDEX($J$96:$O$101,7-O11,IF(P11=0,0,IF(ROUND($B$84*$G11*P11,0)=0,1,ROUND($B$84*$G11*P11,0))))="R"</formula>
    </cfRule>
    <cfRule type="expression" dxfId="81" priority="16">
      <formula>INDEX($J$96:$O$101,7-O11,IF(P11=0,0,IF(ROUND($B$84*$G11*P11,0)=0,1,ROUND($B$84*$G11*P11,0))))="O"</formula>
    </cfRule>
    <cfRule type="expression" dxfId="80" priority="15">
      <formula>INDEX($J$96:$O$101,7-O11,IF(P11=0,0,IF(ROUND($B$84*$G11*P11,0)=0,1,ROUND($B$84*$G11*P11,0))))="Y"</formula>
    </cfRule>
    <cfRule type="expression" dxfId="79" priority="14">
      <formula>INDEX($J$96:$O$101,7-O11,IF(P11=0,0,IF(ROUND($B$84*$G11*P11,0)=0,1,ROUND($B$84*$G11*P11,0))))="G"</formula>
    </cfRule>
  </conditionalFormatting>
  <conditionalFormatting sqref="R73:R76">
    <cfRule type="expression" dxfId="78" priority="17">
      <formula>INDEX($J$96:$O$101,7-O73,IF(P73=0,0,IF(ROUND($B$84*$G73*P73,0)=0,1,ROUND($B$84*$G73*P73,0))))="G"</formula>
    </cfRule>
    <cfRule type="expression" dxfId="77" priority="19">
      <formula>INDEX($J$96:$O$101,7-O73,IF(P73=0,0,IF(ROUND($B$84*$G73*P73,0)=0,1,ROUND($B$84*$G73*P73,0))))="O"</formula>
    </cfRule>
    <cfRule type="expression" dxfId="76" priority="18">
      <formula>INDEX($J$96:$O$101,7-O73,IF(P73=0,0,IF(ROUND($B$84*$G73*P73,0)=0,1,ROUND($B$84*$G73*P73,0))))="Y"</formula>
    </cfRule>
  </conditionalFormatting>
  <conditionalFormatting sqref="R11:R76">
    <cfRule type="expression" dxfId="4" priority="5">
      <formula>INDEX($J$96:$O$101,7-P11,IF(O11=0,0,IF(ROUND($B$84*$G11*O11,0)=0,1,ROUND($B$84*$G11*O11,0))))="G"</formula>
    </cfRule>
    <cfRule type="expression" dxfId="5" priority="6">
      <formula>INDEX($J$96:$O$101,7-P11,IF(O11=0,0,IF(ROUND($B$84*$G11*O11,0)=0,1,ROUND($B$84*$G11*O11,0))))="Y"</formula>
    </cfRule>
    <cfRule type="expression" dxfId="6" priority="7">
      <formula>INDEX($J$96:$O$101,7-P11,IF(O11=0,0,IF(ROUND($B$84*$G11*O11,0)=0,1,ROUND($B$84*$G11*O11,0))))="O"</formula>
    </cfRule>
    <cfRule type="expression" dxfId="7" priority="8">
      <formula>INDEX($J$96:$O$101,7-P11,IF(O11=0,0,IF(ROUND($B$84*$G11*O11,0)=0,1,ROUND($B$84*$G11*O11,0))))="R"</formula>
    </cfRule>
  </conditionalFormatting>
  <conditionalFormatting sqref="M11:M76">
    <cfRule type="expression" dxfId="3" priority="1">
      <formula>INDEX($J$84:$O$89,7-K11,IF(J11=0,0,IF(ROUND($B$84*$G11*J11,0)=0,1,ROUND($B$84*$G11*J11,0))))="G"</formula>
    </cfRule>
    <cfRule type="expression" dxfId="0" priority="2">
      <formula>INDEX($J$84:$O$89,7-K11,IF(J11=0,0,IF(ROUND($B$84*$G11*J11,0)=0,1,ROUND($B$84*$G11*J11,0))))="Y"</formula>
    </cfRule>
    <cfRule type="expression" dxfId="1" priority="3">
      <formula>INDEX($J$84:$O$89,7-K11,IF(J11=0,0,IF(ROUND($B$84*$G11*J11,0)=0,1,ROUND($B$84*$G11*J11,0))))="O"</formula>
    </cfRule>
    <cfRule type="expression" dxfId="2" priority="4">
      <formula>INDEX($J$84:$O$89,7-K11,IF(J11=0,0,IF(ROUND($B$84*$G11*J11,0)=0,1,ROUND($B$84*$G11*J11,0))))="R"</formula>
    </cfRule>
  </conditionalFormatting>
  <dataValidations disablePrompts="1" count="1">
    <dataValidation type="list" allowBlank="1" showInputMessage="1" showErrorMessage="1" sqref="AC11:AC76" xr:uid="{00000000-0002-0000-0500-000000000000}">
      <formula1>"ON,OFF"</formula1>
    </dataValidation>
  </dataValidations>
  <pageMargins left="0.7" right="0.7" top="0.78740157499999996" bottom="0.78740157499999996" header="0.3" footer="0.3"/>
  <pageSetup paperSize="9" scale="17"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236" id="{8975C54C-D9BE-4ABD-9FC0-274BF0FE6CF0}">
            <x14:iconSet iconSet="5Arrows" showValue="0" custom="1">
              <x14:cfvo type="percent">
                <xm:f>0</xm:f>
              </x14:cfvo>
              <x14:cfvo type="num">
                <xm:f>2</xm:f>
              </x14:cfvo>
              <x14:cfvo type="num">
                <xm:f>3</xm:f>
              </x14:cfvo>
              <x14:cfvo type="num">
                <xm:f>4</xm:f>
              </x14:cfvo>
              <x14:cfvo type="num">
                <xm:f>5</xm:f>
              </x14:cfvo>
              <x14:cfIcon iconSet="3Arrows" iconId="2"/>
              <x14:cfIcon iconSet="4Arrows" iconId="2"/>
              <x14:cfIcon iconSet="3Arrows" iconId="1"/>
              <x14:cfIcon iconSet="4Arrows" iconId="1"/>
              <x14:cfIcon iconSet="3Arrows" iconId="0"/>
            </x14:iconSet>
          </x14:cfRule>
          <xm:sqref>N11:N76 S11:S76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9"/>
  <sheetViews>
    <sheetView showGridLines="0" zoomScaleNormal="100" workbookViewId="0">
      <selection sqref="A1:F1"/>
    </sheetView>
  </sheetViews>
  <sheetFormatPr baseColWidth="10" defaultColWidth="11.46484375" defaultRowHeight="14.25" x14ac:dyDescent="0.45"/>
  <cols>
    <col min="1" max="1" width="4.53125" customWidth="1"/>
    <col min="3" max="3" width="16.6640625" customWidth="1"/>
    <col min="5" max="5" width="10.86328125" customWidth="1"/>
    <col min="6" max="6" width="8.19921875" customWidth="1"/>
  </cols>
  <sheetData>
    <row r="1" spans="1:9" x14ac:dyDescent="0.45">
      <c r="A1" s="452" t="str">
        <f>'1. Beschreibung der Lösung'!$C$5</f>
        <v>[Spital XYZ]</v>
      </c>
      <c r="B1" s="452"/>
      <c r="C1" s="452"/>
      <c r="D1" s="452"/>
      <c r="E1" s="452"/>
      <c r="F1" s="452"/>
      <c r="I1" s="202" t="s">
        <v>1893</v>
      </c>
    </row>
    <row r="3" spans="1:9" ht="15.75" x14ac:dyDescent="0.45">
      <c r="A3" s="443" t="s">
        <v>1045</v>
      </c>
      <c r="B3" s="443"/>
      <c r="C3" s="443"/>
      <c r="D3" s="443"/>
      <c r="E3" s="443"/>
      <c r="F3" s="443"/>
    </row>
    <row r="5" spans="1:9" ht="25.5" x14ac:dyDescent="0.75">
      <c r="B5" s="444" t="str">
        <f>'1. Beschreibung der Lösung'!$C$6</f>
        <v>[M365]</v>
      </c>
      <c r="C5" s="444"/>
      <c r="D5" s="444"/>
      <c r="E5" s="444"/>
      <c r="F5" s="444"/>
      <c r="G5" s="444"/>
      <c r="H5" s="444"/>
      <c r="I5" s="444"/>
    </row>
    <row r="7" spans="1:9" ht="15.75" x14ac:dyDescent="0.5">
      <c r="A7" s="446" t="s">
        <v>1046</v>
      </c>
      <c r="B7" s="446"/>
      <c r="C7" s="446"/>
      <c r="D7" s="446"/>
      <c r="E7" s="446"/>
      <c r="F7" s="446"/>
      <c r="G7" s="446"/>
      <c r="H7" s="446"/>
      <c r="I7" s="446"/>
    </row>
    <row r="9" spans="1:9" ht="77.25" customHeight="1" x14ac:dyDescent="0.45">
      <c r="B9" s="316" t="str">
        <f>'1. Beschreibung der Lösung'!$C$20</f>
        <v>[Der Betrieb des Mail-Servers und weitere IT-Infrastruktur und die Bereitstellung von Anwendungen im Bereich der Büro-Automation wird an Microsoft ausgelagert, welche diese Infrastruktur und Anwendungen als "M365"-Cloud Lösung von ihren zwei Rechenzentren in der Schweiz aus anbietet. Die Anbindung erfolgt via Internet. Diese Anwendungen wurden bisher on-premise betrieben. Das KIS und alle weiteren Fachanwendungen werden weiterhin on-premise betrieben und sind davon nicht tangiert.]</v>
      </c>
      <c r="C9" s="316"/>
      <c r="D9" s="316"/>
      <c r="E9" s="316"/>
      <c r="F9" s="316"/>
      <c r="G9" s="316"/>
      <c r="H9" s="316"/>
      <c r="I9" s="316"/>
    </row>
    <row r="11" spans="1:9" ht="30.75" customHeight="1" x14ac:dyDescent="0.45">
      <c r="B11" s="126" t="s">
        <v>1047</v>
      </c>
      <c r="C11" s="316" t="str">
        <f>'1. Beschreibung der Lösung'!$C$128</f>
        <v>Microsoft Ireland Operations Ltd., Dublin, Irland (als Betreiberin der Office-Lösung und der Rechenzentren, auf denen sie läuft); Datenhaltung und Bereitstellung der Services erfolgt auf zwei Rechenzentren in der Schweiz</v>
      </c>
      <c r="D11" s="316"/>
      <c r="E11" s="316"/>
      <c r="F11" s="316"/>
      <c r="G11" s="316"/>
      <c r="H11" s="316"/>
      <c r="I11" s="316"/>
    </row>
    <row r="13" spans="1:9" ht="15.75" x14ac:dyDescent="0.5">
      <c r="A13" s="446" t="s">
        <v>1048</v>
      </c>
      <c r="B13" s="446"/>
      <c r="C13" s="446"/>
      <c r="D13" s="446"/>
      <c r="E13" s="446"/>
      <c r="F13" s="446"/>
      <c r="G13" s="446"/>
      <c r="H13" s="446"/>
      <c r="I13" s="446"/>
    </row>
    <row r="15" spans="1:9" x14ac:dyDescent="0.45">
      <c r="B15" s="445" t="s">
        <v>1049</v>
      </c>
      <c r="C15" s="445"/>
      <c r="D15" s="445"/>
      <c r="E15" s="445"/>
      <c r="F15" s="445"/>
      <c r="G15" s="445"/>
      <c r="H15" s="147" t="s">
        <v>1050</v>
      </c>
      <c r="I15" s="147" t="s">
        <v>1051</v>
      </c>
    </row>
    <row r="16" spans="1:9" x14ac:dyDescent="0.45">
      <c r="B16" s="442" t="s">
        <v>1052</v>
      </c>
      <c r="C16" s="442"/>
      <c r="D16" s="442"/>
      <c r="E16" s="442"/>
      <c r="F16" s="442"/>
      <c r="G16" s="442"/>
      <c r="H16" s="178">
        <f>'1. Beschreibung der Lösung'!$C$15</f>
        <v>44868</v>
      </c>
      <c r="I16" s="190">
        <v>1</v>
      </c>
    </row>
    <row r="17" spans="1:9" x14ac:dyDescent="0.45">
      <c r="B17" s="441" t="s">
        <v>1452</v>
      </c>
      <c r="C17" s="441"/>
      <c r="D17" s="441"/>
      <c r="E17" s="441"/>
      <c r="F17" s="441"/>
      <c r="G17" s="441"/>
      <c r="H17" s="232" t="s">
        <v>37</v>
      </c>
      <c r="I17" s="190">
        <v>2</v>
      </c>
    </row>
    <row r="18" spans="1:9" x14ac:dyDescent="0.45">
      <c r="B18" s="442" t="s">
        <v>622</v>
      </c>
      <c r="C18" s="442"/>
      <c r="D18" s="442"/>
      <c r="E18" s="442"/>
      <c r="F18" s="442"/>
      <c r="G18" s="442"/>
      <c r="H18" s="178">
        <f>'2. DSFA'!$C$142</f>
        <v>44683</v>
      </c>
      <c r="I18" s="190">
        <v>3</v>
      </c>
    </row>
    <row r="19" spans="1:9" x14ac:dyDescent="0.45">
      <c r="B19" s="441" t="s">
        <v>1053</v>
      </c>
      <c r="C19" s="441"/>
      <c r="D19" s="441"/>
      <c r="E19" s="441"/>
      <c r="F19" s="441"/>
      <c r="G19" s="441"/>
      <c r="H19" s="232" t="s">
        <v>37</v>
      </c>
      <c r="I19" s="190">
        <v>4</v>
      </c>
    </row>
    <row r="20" spans="1:9" x14ac:dyDescent="0.45">
      <c r="B20" s="441" t="s">
        <v>1054</v>
      </c>
      <c r="C20" s="441"/>
      <c r="D20" s="441"/>
      <c r="E20" s="441"/>
      <c r="F20" s="441"/>
      <c r="G20" s="441"/>
      <c r="H20" s="232" t="s">
        <v>37</v>
      </c>
      <c r="I20" s="190">
        <v>5</v>
      </c>
    </row>
    <row r="21" spans="1:9" x14ac:dyDescent="0.45">
      <c r="B21" s="442" t="s">
        <v>1644</v>
      </c>
      <c r="C21" s="442"/>
      <c r="D21" s="442"/>
      <c r="E21" s="442"/>
      <c r="F21" s="442"/>
      <c r="G21" s="442"/>
      <c r="H21" s="178">
        <f>'3. Prüfung der Anforderungen'!$R$5</f>
        <v>44868</v>
      </c>
      <c r="I21" s="190">
        <v>6</v>
      </c>
    </row>
    <row r="22" spans="1:9" x14ac:dyDescent="0.45">
      <c r="B22" s="442" t="s">
        <v>1643</v>
      </c>
      <c r="C22" s="442"/>
      <c r="D22" s="442"/>
      <c r="E22" s="442"/>
      <c r="F22" s="442"/>
      <c r="G22" s="442"/>
      <c r="H22" s="178">
        <f>'4. Risikobeurteilung (Classic)'!$H$3</f>
        <v>44868</v>
      </c>
      <c r="I22" s="190">
        <v>7</v>
      </c>
    </row>
    <row r="23" spans="1:9" x14ac:dyDescent="0.45">
      <c r="B23" s="441" t="s">
        <v>1055</v>
      </c>
      <c r="C23" s="441"/>
      <c r="D23" s="441"/>
      <c r="E23" s="441"/>
      <c r="F23" s="441"/>
      <c r="G23" s="441"/>
      <c r="H23" s="232" t="s">
        <v>37</v>
      </c>
      <c r="I23" s="233" t="s">
        <v>1056</v>
      </c>
    </row>
    <row r="24" spans="1:9" x14ac:dyDescent="0.45">
      <c r="B24" s="441" t="s">
        <v>1057</v>
      </c>
      <c r="C24" s="441"/>
      <c r="D24" s="441"/>
      <c r="E24" s="441"/>
      <c r="F24" s="441"/>
      <c r="G24" s="441"/>
      <c r="H24" s="232" t="s">
        <v>37</v>
      </c>
      <c r="I24" s="233" t="s">
        <v>1058</v>
      </c>
    </row>
    <row r="25" spans="1:9" x14ac:dyDescent="0.45">
      <c r="B25" s="441" t="s">
        <v>1057</v>
      </c>
      <c r="C25" s="441"/>
      <c r="D25" s="441"/>
      <c r="E25" s="441"/>
      <c r="F25" s="441"/>
      <c r="G25" s="441"/>
      <c r="H25" s="232" t="s">
        <v>37</v>
      </c>
      <c r="I25" s="233" t="s">
        <v>1059</v>
      </c>
    </row>
    <row r="27" spans="1:9" x14ac:dyDescent="0.45">
      <c r="B27" s="152" t="s">
        <v>1060</v>
      </c>
    </row>
    <row r="29" spans="1:9" ht="15.75" x14ac:dyDescent="0.5">
      <c r="A29" s="114" t="s">
        <v>1061</v>
      </c>
      <c r="B29" s="151"/>
    </row>
    <row r="31" spans="1:9" x14ac:dyDescent="0.45">
      <c r="B31" s="445" t="s">
        <v>1062</v>
      </c>
      <c r="C31" s="445"/>
      <c r="D31" s="445"/>
      <c r="E31" s="445"/>
      <c r="F31" s="445"/>
      <c r="G31" s="445"/>
      <c r="H31" s="147" t="s">
        <v>1050</v>
      </c>
      <c r="I31" s="147" t="s">
        <v>1063</v>
      </c>
    </row>
    <row r="32" spans="1:9" x14ac:dyDescent="0.45">
      <c r="B32" s="442" t="s">
        <v>1064</v>
      </c>
      <c r="C32" s="442"/>
      <c r="D32" s="442"/>
      <c r="E32" s="442"/>
      <c r="F32" s="442"/>
      <c r="G32" s="442"/>
      <c r="H32" s="232" t="s">
        <v>37</v>
      </c>
      <c r="I32" s="190" t="s">
        <v>1065</v>
      </c>
    </row>
    <row r="33" spans="1:9" x14ac:dyDescent="0.45">
      <c r="B33" s="442" t="s">
        <v>1645</v>
      </c>
      <c r="C33" s="442"/>
      <c r="D33" s="442"/>
      <c r="E33" s="442"/>
      <c r="F33" s="442"/>
      <c r="G33" s="442"/>
      <c r="H33" s="232" t="s">
        <v>37</v>
      </c>
      <c r="I33" s="190" t="s">
        <v>1065</v>
      </c>
    </row>
    <row r="34" spans="1:9" x14ac:dyDescent="0.45">
      <c r="B34" s="442" t="s">
        <v>1646</v>
      </c>
      <c r="C34" s="442"/>
      <c r="D34" s="442"/>
      <c r="E34" s="442"/>
      <c r="F34" s="442"/>
      <c r="G34" s="442"/>
      <c r="H34" s="232" t="s">
        <v>37</v>
      </c>
      <c r="I34" s="190" t="s">
        <v>1065</v>
      </c>
    </row>
    <row r="35" spans="1:9" x14ac:dyDescent="0.45">
      <c r="B35" s="442" t="s">
        <v>1066</v>
      </c>
      <c r="C35" s="442"/>
      <c r="D35" s="442"/>
      <c r="E35" s="442"/>
      <c r="F35" s="442"/>
      <c r="G35" s="442"/>
      <c r="H35" s="232" t="s">
        <v>37</v>
      </c>
      <c r="I35" s="190" t="s">
        <v>1065</v>
      </c>
    </row>
    <row r="36" spans="1:9" x14ac:dyDescent="0.45">
      <c r="B36" s="442" t="s">
        <v>1647</v>
      </c>
      <c r="C36" s="442"/>
      <c r="D36" s="442"/>
      <c r="E36" s="442"/>
      <c r="F36" s="442"/>
      <c r="G36" s="442"/>
      <c r="H36" s="232" t="s">
        <v>37</v>
      </c>
      <c r="I36" s="190" t="s">
        <v>1065</v>
      </c>
    </row>
    <row r="37" spans="1:9" x14ac:dyDescent="0.45">
      <c r="B37" s="442" t="s">
        <v>1648</v>
      </c>
      <c r="C37" s="442"/>
      <c r="D37" s="442"/>
      <c r="E37" s="442"/>
      <c r="F37" s="442"/>
      <c r="G37" s="442"/>
      <c r="H37" s="232" t="s">
        <v>37</v>
      </c>
      <c r="I37" s="190" t="s">
        <v>1065</v>
      </c>
    </row>
    <row r="38" spans="1:9" x14ac:dyDescent="0.45">
      <c r="B38" s="442" t="s">
        <v>1067</v>
      </c>
      <c r="C38" s="442"/>
      <c r="D38" s="442"/>
      <c r="E38" s="442"/>
      <c r="F38" s="442"/>
      <c r="G38" s="442"/>
      <c r="H38" s="232" t="s">
        <v>37</v>
      </c>
      <c r="I38" s="190" t="s">
        <v>1068</v>
      </c>
    </row>
    <row r="39" spans="1:9" x14ac:dyDescent="0.45">
      <c r="B39" s="442" t="s">
        <v>1069</v>
      </c>
      <c r="C39" s="442"/>
      <c r="D39" s="442"/>
      <c r="E39" s="442"/>
      <c r="F39" s="442"/>
      <c r="G39" s="442"/>
      <c r="H39" s="178" t="s">
        <v>1070</v>
      </c>
      <c r="I39" s="190" t="s">
        <v>1068</v>
      </c>
    </row>
    <row r="40" spans="1:9" x14ac:dyDescent="0.45">
      <c r="B40" s="442" t="s">
        <v>1649</v>
      </c>
      <c r="C40" s="442"/>
      <c r="D40" s="442"/>
      <c r="E40" s="442"/>
      <c r="F40" s="442"/>
      <c r="G40" s="442"/>
      <c r="H40" s="178" t="s">
        <v>1070</v>
      </c>
      <c r="I40" s="190" t="s">
        <v>1068</v>
      </c>
    </row>
    <row r="41" spans="1:9" x14ac:dyDescent="0.45">
      <c r="B41" s="442" t="s">
        <v>1071</v>
      </c>
      <c r="C41" s="442"/>
      <c r="D41" s="442"/>
      <c r="E41" s="442"/>
      <c r="F41" s="442"/>
      <c r="G41" s="442"/>
      <c r="H41" s="232" t="s">
        <v>37</v>
      </c>
      <c r="I41" s="190" t="s">
        <v>1068</v>
      </c>
    </row>
    <row r="43" spans="1:9" x14ac:dyDescent="0.45">
      <c r="B43" s="152" t="s">
        <v>1072</v>
      </c>
    </row>
    <row r="44" spans="1:9" x14ac:dyDescent="0.45">
      <c r="B44" s="152" t="s">
        <v>1073</v>
      </c>
    </row>
    <row r="46" spans="1:9" s="51" customFormat="1" ht="15.75" x14ac:dyDescent="0.5">
      <c r="A46" s="446" t="s">
        <v>1651</v>
      </c>
      <c r="B46" s="446"/>
      <c r="C46" s="446"/>
      <c r="D46" s="446"/>
      <c r="E46" s="446"/>
      <c r="F46" s="446"/>
      <c r="G46" s="446"/>
      <c r="H46" s="446"/>
      <c r="I46" s="446"/>
    </row>
    <row r="48" spans="1:9" ht="14.55" customHeight="1" x14ac:dyDescent="0.45">
      <c r="B48" s="51" t="s">
        <v>1074</v>
      </c>
      <c r="D48" t="s">
        <v>1075</v>
      </c>
      <c r="E48" s="51"/>
      <c r="F48" s="154">
        <f>'3. Prüfung der Anforderungen'!H2</f>
        <v>108</v>
      </c>
      <c r="G48" s="154" t="s">
        <v>1076</v>
      </c>
    </row>
    <row r="49" spans="2:9" x14ac:dyDescent="0.45">
      <c r="D49" s="51"/>
      <c r="E49" s="51"/>
      <c r="F49" s="154">
        <f>'3. Prüfung der Anforderungen'!H3</f>
        <v>12</v>
      </c>
      <c r="G49" s="154" t="s">
        <v>1077</v>
      </c>
    </row>
    <row r="50" spans="2:9" x14ac:dyDescent="0.45">
      <c r="D50" s="51"/>
      <c r="E50" s="51"/>
      <c r="F50" s="154">
        <f>'3. Prüfung der Anforderungen'!H4</f>
        <v>22</v>
      </c>
      <c r="G50" s="154" t="s">
        <v>1078</v>
      </c>
    </row>
    <row r="51" spans="2:9" x14ac:dyDescent="0.45">
      <c r="D51" s="51"/>
      <c r="E51" s="51"/>
    </row>
    <row r="52" spans="2:9" x14ac:dyDescent="0.45">
      <c r="D52" s="51"/>
      <c r="E52" s="51"/>
      <c r="F52" s="153"/>
      <c r="G52" s="153"/>
    </row>
    <row r="53" spans="2:9" x14ac:dyDescent="0.45">
      <c r="D53" t="s">
        <v>542</v>
      </c>
      <c r="E53" s="51"/>
      <c r="F53" s="154">
        <f>'3. Prüfung der Anforderungen'!L2</f>
        <v>106</v>
      </c>
      <c r="G53" s="154" t="s">
        <v>1070</v>
      </c>
    </row>
    <row r="54" spans="2:9" x14ac:dyDescent="0.45">
      <c r="D54" s="51"/>
      <c r="E54" s="51"/>
      <c r="F54" s="154">
        <f>'3. Prüfung der Anforderungen'!L3</f>
        <v>14</v>
      </c>
      <c r="G54" s="154" t="s">
        <v>1079</v>
      </c>
    </row>
    <row r="55" spans="2:9" x14ac:dyDescent="0.45">
      <c r="D55" s="51"/>
      <c r="E55" s="51"/>
      <c r="F55" s="154">
        <f>'3. Prüfung der Anforderungen'!L4</f>
        <v>22</v>
      </c>
      <c r="G55" s="154" t="s">
        <v>1080</v>
      </c>
    </row>
    <row r="56" spans="2:9" x14ac:dyDescent="0.45">
      <c r="D56" s="51"/>
      <c r="E56" s="51"/>
    </row>
    <row r="58" spans="2:9" x14ac:dyDescent="0.45">
      <c r="D58" s="445" t="s">
        <v>1081</v>
      </c>
      <c r="E58" s="445"/>
      <c r="F58" s="445"/>
      <c r="G58" s="445"/>
      <c r="H58" s="445"/>
      <c r="I58" s="445"/>
    </row>
    <row r="59" spans="2:9" x14ac:dyDescent="0.45">
      <c r="D59" s="441" t="s">
        <v>1082</v>
      </c>
      <c r="E59" s="441"/>
      <c r="F59" s="441"/>
      <c r="G59" s="441"/>
      <c r="H59" s="441"/>
      <c r="I59" s="441"/>
    </row>
    <row r="60" spans="2:9" x14ac:dyDescent="0.45">
      <c r="D60" s="441" t="s">
        <v>1082</v>
      </c>
      <c r="E60" s="441"/>
      <c r="F60" s="441"/>
      <c r="G60" s="441"/>
      <c r="H60" s="441"/>
      <c r="I60" s="441"/>
    </row>
    <row r="61" spans="2:9" x14ac:dyDescent="0.45">
      <c r="D61" s="441" t="s">
        <v>1082</v>
      </c>
      <c r="E61" s="441"/>
      <c r="F61" s="441"/>
      <c r="G61" s="441"/>
      <c r="H61" s="441"/>
      <c r="I61" s="441"/>
    </row>
    <row r="63" spans="2:9" x14ac:dyDescent="0.45">
      <c r="B63" s="369" t="s">
        <v>1083</v>
      </c>
      <c r="C63" s="369"/>
      <c r="D63" s="445" t="s">
        <v>1081</v>
      </c>
      <c r="E63" s="445"/>
      <c r="F63" s="445"/>
      <c r="G63" s="445"/>
      <c r="H63" s="445"/>
      <c r="I63" s="445"/>
    </row>
    <row r="64" spans="2:9" x14ac:dyDescent="0.45">
      <c r="D64" s="441" t="s">
        <v>1082</v>
      </c>
      <c r="E64" s="441"/>
      <c r="F64" s="441"/>
      <c r="G64" s="441"/>
      <c r="H64" s="441"/>
      <c r="I64" s="441"/>
    </row>
    <row r="65" spans="2:9" x14ac:dyDescent="0.45">
      <c r="D65" s="441" t="s">
        <v>1082</v>
      </c>
      <c r="E65" s="441"/>
      <c r="F65" s="441"/>
      <c r="G65" s="441"/>
      <c r="H65" s="441"/>
      <c r="I65" s="441"/>
    </row>
    <row r="66" spans="2:9" x14ac:dyDescent="0.45">
      <c r="D66" s="441" t="s">
        <v>1082</v>
      </c>
      <c r="E66" s="441"/>
      <c r="F66" s="441"/>
      <c r="G66" s="441"/>
      <c r="H66" s="441"/>
      <c r="I66" s="441"/>
    </row>
    <row r="68" spans="2:9" x14ac:dyDescent="0.45">
      <c r="B68" s="448" t="s">
        <v>1453</v>
      </c>
      <c r="C68" s="448"/>
      <c r="D68" s="445" t="s">
        <v>1081</v>
      </c>
      <c r="E68" s="445"/>
      <c r="F68" s="445"/>
      <c r="G68" s="445"/>
      <c r="H68" s="445"/>
      <c r="I68" s="445"/>
    </row>
    <row r="69" spans="2:9" x14ac:dyDescent="0.45">
      <c r="D69" s="441" t="s">
        <v>1082</v>
      </c>
      <c r="E69" s="441"/>
      <c r="F69" s="441"/>
      <c r="G69" s="441"/>
      <c r="H69" s="441"/>
      <c r="I69" s="441"/>
    </row>
    <row r="70" spans="2:9" x14ac:dyDescent="0.45">
      <c r="D70" s="441" t="s">
        <v>1082</v>
      </c>
      <c r="E70" s="441"/>
      <c r="F70" s="441"/>
      <c r="G70" s="441"/>
      <c r="H70" s="441"/>
      <c r="I70" s="441"/>
    </row>
    <row r="71" spans="2:9" x14ac:dyDescent="0.45">
      <c r="D71" s="441" t="s">
        <v>1082</v>
      </c>
      <c r="E71" s="441"/>
      <c r="F71" s="441"/>
      <c r="G71" s="441"/>
      <c r="H71" s="441"/>
      <c r="I71" s="441"/>
    </row>
    <row r="73" spans="2:9" x14ac:dyDescent="0.45">
      <c r="B73" s="51" t="s">
        <v>1084</v>
      </c>
      <c r="D73" s="447" t="s">
        <v>1650</v>
      </c>
      <c r="E73" s="447"/>
      <c r="F73" s="447"/>
      <c r="G73" s="447"/>
      <c r="H73" s="447"/>
      <c r="I73" s="447"/>
    </row>
    <row r="74" spans="2:9" ht="36.75" customHeight="1" x14ac:dyDescent="0.45">
      <c r="D74" s="447"/>
      <c r="E74" s="447"/>
      <c r="F74" s="447"/>
      <c r="G74" s="447"/>
      <c r="H74" s="447"/>
      <c r="I74" s="447"/>
    </row>
    <row r="76" spans="2:9" x14ac:dyDescent="0.45">
      <c r="B76" s="408" t="s">
        <v>1085</v>
      </c>
      <c r="C76" s="408"/>
      <c r="D76" s="445" t="s">
        <v>1081</v>
      </c>
      <c r="E76" s="445"/>
      <c r="F76" s="445"/>
      <c r="G76" s="445"/>
      <c r="H76" s="445"/>
      <c r="I76" s="445"/>
    </row>
    <row r="77" spans="2:9" x14ac:dyDescent="0.45">
      <c r="D77" s="441" t="s">
        <v>1082</v>
      </c>
      <c r="E77" s="441"/>
      <c r="F77" s="441"/>
      <c r="G77" s="441"/>
      <c r="H77" s="441"/>
      <c r="I77" s="441"/>
    </row>
    <row r="78" spans="2:9" x14ac:dyDescent="0.45">
      <c r="D78" s="441" t="s">
        <v>1082</v>
      </c>
      <c r="E78" s="441"/>
      <c r="F78" s="441"/>
      <c r="G78" s="441"/>
      <c r="H78" s="441"/>
      <c r="I78" s="441"/>
    </row>
    <row r="79" spans="2:9" x14ac:dyDescent="0.45">
      <c r="D79" s="441" t="s">
        <v>1082</v>
      </c>
      <c r="E79" s="441"/>
      <c r="F79" s="441"/>
      <c r="G79" s="441"/>
      <c r="H79" s="441"/>
      <c r="I79" s="441"/>
    </row>
    <row r="81" spans="1:14" x14ac:dyDescent="0.45">
      <c r="F81" s="48" t="s">
        <v>1620</v>
      </c>
      <c r="G81" s="231">
        <f>('4. Risikobeurteilung (Classic)'!$AB$79-0.5)*100</f>
        <v>2.4193548387096753</v>
      </c>
      <c r="K81" s="451" t="s">
        <v>1621</v>
      </c>
      <c r="L81" s="451"/>
      <c r="M81" s="451"/>
      <c r="N81" s="451"/>
    </row>
    <row r="82" spans="1:14" x14ac:dyDescent="0.45">
      <c r="F82" s="48" t="s">
        <v>1619</v>
      </c>
      <c r="G82" s="231">
        <f>('4. Risikobeurteilung (Classic)'!$Z$79-0.5)*100</f>
        <v>2.1126760563380254</v>
      </c>
      <c r="K82" s="451"/>
      <c r="L82" s="451"/>
      <c r="M82" s="451"/>
      <c r="N82" s="451"/>
    </row>
    <row r="84" spans="1:14" x14ac:dyDescent="0.45">
      <c r="B84" s="51" t="s">
        <v>252</v>
      </c>
      <c r="D84" s="445" t="s">
        <v>1086</v>
      </c>
      <c r="E84" s="445"/>
      <c r="F84" s="445"/>
      <c r="G84" s="445"/>
      <c r="H84" s="445"/>
      <c r="I84" s="445"/>
    </row>
    <row r="85" spans="1:14" x14ac:dyDescent="0.45">
      <c r="D85" s="441" t="s">
        <v>1082</v>
      </c>
      <c r="E85" s="441"/>
      <c r="F85" s="441"/>
      <c r="G85" s="441"/>
      <c r="H85" s="441"/>
      <c r="I85" s="441"/>
    </row>
    <row r="86" spans="1:14" x14ac:dyDescent="0.45">
      <c r="D86" s="441" t="s">
        <v>1082</v>
      </c>
      <c r="E86" s="441"/>
      <c r="F86" s="441"/>
      <c r="G86" s="441"/>
      <c r="H86" s="441"/>
      <c r="I86" s="441"/>
    </row>
    <row r="87" spans="1:14" x14ac:dyDescent="0.45">
      <c r="D87" s="441" t="s">
        <v>1082</v>
      </c>
      <c r="E87" s="441"/>
      <c r="F87" s="441"/>
      <c r="G87" s="441"/>
      <c r="H87" s="441"/>
      <c r="I87" s="441"/>
    </row>
    <row r="89" spans="1:14" ht="16.05" customHeight="1" x14ac:dyDescent="0.45">
      <c r="B89" s="126" t="s">
        <v>868</v>
      </c>
      <c r="D89" s="441" t="s">
        <v>1082</v>
      </c>
      <c r="E89" s="441"/>
      <c r="F89" s="441"/>
      <c r="G89" s="441"/>
      <c r="H89" s="441"/>
      <c r="I89" s="441"/>
    </row>
    <row r="91" spans="1:14" x14ac:dyDescent="0.45">
      <c r="B91" s="450" t="s">
        <v>1087</v>
      </c>
      <c r="C91" s="450"/>
      <c r="D91" s="450"/>
      <c r="E91" s="450"/>
      <c r="F91" s="450"/>
      <c r="G91" s="450"/>
      <c r="H91" s="450"/>
      <c r="I91" s="450"/>
    </row>
    <row r="92" spans="1:14" ht="29.1" customHeight="1" x14ac:dyDescent="0.45">
      <c r="B92" s="449" t="s">
        <v>1088</v>
      </c>
      <c r="C92" s="449"/>
      <c r="D92" s="449"/>
      <c r="E92" s="449"/>
      <c r="F92" s="449"/>
      <c r="G92" s="449"/>
      <c r="H92" s="449"/>
      <c r="I92" s="449"/>
    </row>
    <row r="94" spans="1:14" ht="15.75" x14ac:dyDescent="0.5">
      <c r="A94" s="446" t="s">
        <v>1089</v>
      </c>
      <c r="B94" s="446"/>
      <c r="C94" s="446"/>
      <c r="D94" s="446"/>
      <c r="E94" s="446"/>
      <c r="F94" s="446"/>
      <c r="G94" s="446"/>
      <c r="H94" s="446"/>
      <c r="I94" s="446"/>
    </row>
    <row r="96" spans="1:14" x14ac:dyDescent="0.45">
      <c r="B96" s="51" t="s">
        <v>1454</v>
      </c>
      <c r="D96" s="453" t="s">
        <v>1455</v>
      </c>
      <c r="E96" s="453"/>
      <c r="F96" s="453"/>
      <c r="G96" s="453"/>
      <c r="H96" s="453"/>
      <c r="I96" s="453"/>
    </row>
    <row r="98" spans="2:9" x14ac:dyDescent="0.45">
      <c r="B98" s="125" t="s">
        <v>23</v>
      </c>
      <c r="C98" s="126"/>
      <c r="D98" s="319" t="str">
        <f>'1. Beschreibung der Lösung'!$C$7</f>
        <v>[Peter Muster]</v>
      </c>
      <c r="E98" s="319"/>
      <c r="F98" s="319"/>
      <c r="G98" s="319"/>
      <c r="H98" s="319"/>
      <c r="I98" s="319"/>
    </row>
    <row r="99" spans="2:9" x14ac:dyDescent="0.45">
      <c r="B99" s="125" t="s">
        <v>25</v>
      </c>
      <c r="C99" s="126"/>
      <c r="D99" s="319" t="str">
        <f>'1. Beschreibung der Lösung'!$C$8</f>
        <v>[Peter Meier]</v>
      </c>
      <c r="E99" s="319"/>
      <c r="F99" s="319"/>
      <c r="G99" s="319"/>
      <c r="H99" s="319"/>
      <c r="I99" s="319"/>
    </row>
    <row r="100" spans="2:9" x14ac:dyDescent="0.45">
      <c r="B100" s="125" t="s">
        <v>31</v>
      </c>
      <c r="C100" s="126"/>
      <c r="D100" s="319" t="str">
        <f>'1. Beschreibung der Lösung'!$C$11</f>
        <v>[Petra Melchior]</v>
      </c>
      <c r="E100" s="319"/>
      <c r="F100" s="319"/>
      <c r="G100" s="319"/>
      <c r="H100" s="319"/>
      <c r="I100" s="319"/>
    </row>
    <row r="101" spans="2:9" x14ac:dyDescent="0.45">
      <c r="B101" s="125" t="s">
        <v>29</v>
      </c>
      <c r="C101" s="126"/>
      <c r="D101" s="319" t="str">
        <f>'1. Beschreibung der Lösung'!$C$10</f>
        <v>[Petra Meierhans]</v>
      </c>
      <c r="E101" s="319"/>
      <c r="F101" s="319"/>
      <c r="G101" s="319"/>
      <c r="H101" s="319"/>
      <c r="I101" s="319"/>
    </row>
    <row r="102" spans="2:9" x14ac:dyDescent="0.45">
      <c r="B102" s="125" t="s">
        <v>1090</v>
      </c>
      <c r="C102" s="126"/>
      <c r="D102" s="319" t="str">
        <f>'1. Beschreibung der Lösung'!$C$12</f>
        <v>[Petra Müllerhans]</v>
      </c>
      <c r="E102" s="319"/>
      <c r="F102" s="319"/>
      <c r="G102" s="319"/>
      <c r="H102" s="319"/>
      <c r="I102" s="319"/>
    </row>
    <row r="103" spans="2:9" x14ac:dyDescent="0.45">
      <c r="B103" s="125" t="s">
        <v>1091</v>
      </c>
      <c r="C103" s="126"/>
      <c r="D103" s="319" t="str">
        <f>'1. Beschreibung der Lösung'!$C$9</f>
        <v>[Peter Müller]</v>
      </c>
      <c r="E103" s="319"/>
      <c r="F103" s="319"/>
      <c r="G103" s="319"/>
      <c r="H103" s="319"/>
      <c r="I103" s="319"/>
    </row>
    <row r="104" spans="2:9" x14ac:dyDescent="0.45">
      <c r="B104" s="191" t="s">
        <v>1092</v>
      </c>
      <c r="C104" s="192"/>
      <c r="D104" s="453" t="s">
        <v>24</v>
      </c>
      <c r="E104" s="453"/>
      <c r="F104" s="453"/>
      <c r="G104" s="453"/>
      <c r="H104" s="453"/>
      <c r="I104" s="453"/>
    </row>
    <row r="105" spans="2:9" x14ac:dyDescent="0.45">
      <c r="B105" s="191" t="s">
        <v>1093</v>
      </c>
      <c r="C105" s="192"/>
      <c r="D105" s="453" t="s">
        <v>24</v>
      </c>
      <c r="E105" s="453"/>
      <c r="F105" s="453"/>
      <c r="G105" s="453"/>
      <c r="H105" s="453"/>
      <c r="I105" s="453"/>
    </row>
    <row r="106" spans="2:9" x14ac:dyDescent="0.45">
      <c r="B106" s="192"/>
      <c r="C106" s="192"/>
      <c r="D106" s="192"/>
      <c r="E106" s="192"/>
      <c r="F106" s="192"/>
      <c r="G106" s="192"/>
      <c r="H106" s="192"/>
      <c r="I106" s="192"/>
    </row>
    <row r="107" spans="2:9" x14ac:dyDescent="0.45">
      <c r="B107" s="191" t="s">
        <v>1094</v>
      </c>
      <c r="C107" s="192"/>
      <c r="D107" s="455" t="s">
        <v>1095</v>
      </c>
      <c r="E107" s="455"/>
      <c r="F107" s="455"/>
      <c r="G107" s="455"/>
      <c r="H107" s="455"/>
      <c r="I107" s="455"/>
    </row>
    <row r="108" spans="2:9" x14ac:dyDescent="0.45">
      <c r="B108" s="154"/>
      <c r="C108" s="154"/>
      <c r="D108" s="154"/>
      <c r="E108" s="154"/>
      <c r="F108" s="154"/>
      <c r="G108" s="154"/>
      <c r="H108" s="154"/>
      <c r="I108" s="154"/>
    </row>
    <row r="109" spans="2:9" x14ac:dyDescent="0.45">
      <c r="B109" s="191" t="s">
        <v>454</v>
      </c>
      <c r="C109" s="154"/>
      <c r="D109" s="454" t="s">
        <v>37</v>
      </c>
      <c r="E109" s="454"/>
      <c r="F109" s="454"/>
      <c r="G109" s="454"/>
      <c r="H109" s="454"/>
      <c r="I109" s="454"/>
    </row>
  </sheetData>
  <mergeCells count="70">
    <mergeCell ref="K81:N82"/>
    <mergeCell ref="A1:F1"/>
    <mergeCell ref="D104:I104"/>
    <mergeCell ref="D89:I89"/>
    <mergeCell ref="D109:I109"/>
    <mergeCell ref="D107:I107"/>
    <mergeCell ref="D102:I102"/>
    <mergeCell ref="D99:I99"/>
    <mergeCell ref="D100:I100"/>
    <mergeCell ref="D101:I101"/>
    <mergeCell ref="D103:I103"/>
    <mergeCell ref="D98:I98"/>
    <mergeCell ref="D105:I105"/>
    <mergeCell ref="D96:I96"/>
    <mergeCell ref="D85:I85"/>
    <mergeCell ref="D86:I86"/>
    <mergeCell ref="D87:I87"/>
    <mergeCell ref="A94:I94"/>
    <mergeCell ref="D77:I77"/>
    <mergeCell ref="D78:I78"/>
    <mergeCell ref="D79:I79"/>
    <mergeCell ref="B92:I92"/>
    <mergeCell ref="B91:I91"/>
    <mergeCell ref="D84:I84"/>
    <mergeCell ref="B76:C76"/>
    <mergeCell ref="D76:I76"/>
    <mergeCell ref="B63:C63"/>
    <mergeCell ref="D63:I63"/>
    <mergeCell ref="D64:I64"/>
    <mergeCell ref="D65:I65"/>
    <mergeCell ref="D66:I66"/>
    <mergeCell ref="D73:I74"/>
    <mergeCell ref="D68:I68"/>
    <mergeCell ref="D69:I69"/>
    <mergeCell ref="D70:I70"/>
    <mergeCell ref="D71:I71"/>
    <mergeCell ref="B68:C68"/>
    <mergeCell ref="D61:I61"/>
    <mergeCell ref="B37:G37"/>
    <mergeCell ref="B38:G38"/>
    <mergeCell ref="B39:G39"/>
    <mergeCell ref="B40:G40"/>
    <mergeCell ref="B41:G41"/>
    <mergeCell ref="A46:I46"/>
    <mergeCell ref="B35:G35"/>
    <mergeCell ref="D58:I58"/>
    <mergeCell ref="D59:I59"/>
    <mergeCell ref="D60:I60"/>
    <mergeCell ref="B36:G36"/>
    <mergeCell ref="B19:G19"/>
    <mergeCell ref="B21:G21"/>
    <mergeCell ref="B22:G22"/>
    <mergeCell ref="B24:G24"/>
    <mergeCell ref="B34:G34"/>
    <mergeCell ref="B31:G31"/>
    <mergeCell ref="B32:G32"/>
    <mergeCell ref="B33:G33"/>
    <mergeCell ref="B25:G25"/>
    <mergeCell ref="B20:G20"/>
    <mergeCell ref="B23:G23"/>
    <mergeCell ref="B17:G17"/>
    <mergeCell ref="B18:G18"/>
    <mergeCell ref="A3:F3"/>
    <mergeCell ref="B5:I5"/>
    <mergeCell ref="B9:I9"/>
    <mergeCell ref="B15:G15"/>
    <mergeCell ref="B16:G16"/>
    <mergeCell ref="A13:I13"/>
    <mergeCell ref="A7:I7"/>
    <mergeCell ref="C11:I11"/>
  </mergeCells>
  <pageMargins left="0.7" right="0.7" top="0.78740157499999996" bottom="0.78740157499999996" header="0.3" footer="0.3"/>
  <pageSetup paperSize="9" scale="82" orientation="portrait" r:id="rId1"/>
  <headerFooter>
    <oddFooter>&amp;C&amp;P / &amp;N</oddFooter>
  </headerFooter>
  <rowBreaks count="1" manualBreakCount="1">
    <brk id="4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623C-42DA-4C94-B3DE-16ACB5EE68B8}">
  <dimension ref="A1:M26"/>
  <sheetViews>
    <sheetView showGridLines="0" zoomScaleNormal="100" workbookViewId="0">
      <selection activeCell="C4" sqref="C4:E4"/>
    </sheetView>
  </sheetViews>
  <sheetFormatPr baseColWidth="10" defaultColWidth="11.46484375" defaultRowHeight="14.25" x14ac:dyDescent="0.45"/>
  <cols>
    <col min="1" max="1" width="4.19921875" customWidth="1"/>
    <col min="2" max="2" width="15.796875" customWidth="1"/>
    <col min="3" max="3" width="20.53125" customWidth="1"/>
    <col min="4" max="4" width="15.53125" customWidth="1"/>
    <col min="5" max="5" width="18.6640625" customWidth="1"/>
    <col min="6" max="6" width="16.53125" customWidth="1"/>
    <col min="7" max="7" width="20" customWidth="1"/>
    <col min="8" max="8" width="21.46484375" customWidth="1"/>
    <col min="9" max="9" width="10.46484375" customWidth="1"/>
    <col min="10" max="10" width="15.796875" customWidth="1"/>
    <col min="11" max="11" width="18" customWidth="1"/>
    <col min="12" max="12" width="31.53125" customWidth="1"/>
    <col min="13" max="13" width="35.33203125" customWidth="1"/>
  </cols>
  <sheetData>
    <row r="1" spans="1:13" ht="23.25" x14ac:dyDescent="0.45">
      <c r="A1" s="242" t="s">
        <v>2020</v>
      </c>
    </row>
    <row r="2" spans="1:13" ht="20.100000000000001" customHeight="1" x14ac:dyDescent="0.45">
      <c r="A2" s="284" t="s">
        <v>2073</v>
      </c>
    </row>
    <row r="3" spans="1:13" ht="15.75" x14ac:dyDescent="0.45">
      <c r="A3" s="369" t="s">
        <v>21</v>
      </c>
      <c r="B3" s="369"/>
      <c r="C3" s="227" t="str">
        <f>'1. Beschreibung der Lösung'!$C$6</f>
        <v>[M365]</v>
      </c>
    </row>
    <row r="4" spans="1:13" ht="17.45" customHeight="1" x14ac:dyDescent="0.45">
      <c r="A4" s="369" t="s">
        <v>1618</v>
      </c>
      <c r="B4" s="369"/>
      <c r="C4" s="417" t="s">
        <v>2074</v>
      </c>
      <c r="D4" s="417"/>
      <c r="E4" s="417"/>
      <c r="G4" s="63" t="s">
        <v>454</v>
      </c>
      <c r="H4" s="417"/>
      <c r="I4" s="417"/>
      <c r="J4" s="417"/>
    </row>
    <row r="5" spans="1:13" x14ac:dyDescent="0.45">
      <c r="A5" s="125"/>
      <c r="B5" s="125"/>
      <c r="C5" s="125"/>
      <c r="D5" s="125"/>
      <c r="E5" s="125"/>
    </row>
    <row r="6" spans="1:13" x14ac:dyDescent="0.45">
      <c r="A6" s="1"/>
      <c r="B6" s="1" t="s">
        <v>2022</v>
      </c>
      <c r="C6" s="1" t="s">
        <v>2023</v>
      </c>
      <c r="D6" s="1" t="s">
        <v>2024</v>
      </c>
      <c r="E6" s="1" t="s">
        <v>2059</v>
      </c>
      <c r="F6" s="1" t="s">
        <v>2042</v>
      </c>
      <c r="G6" s="1" t="s">
        <v>2026</v>
      </c>
      <c r="H6" s="1" t="s">
        <v>2025</v>
      </c>
      <c r="I6" s="1" t="s">
        <v>2027</v>
      </c>
      <c r="J6" s="1" t="s">
        <v>2028</v>
      </c>
      <c r="K6" s="1" t="s">
        <v>2029</v>
      </c>
      <c r="L6" s="1" t="s">
        <v>2068</v>
      </c>
      <c r="M6" s="1" t="s">
        <v>126</v>
      </c>
    </row>
    <row r="7" spans="1:13" x14ac:dyDescent="0.45">
      <c r="A7" s="285" t="s">
        <v>2061</v>
      </c>
      <c r="B7" s="285" t="s">
        <v>2030</v>
      </c>
      <c r="C7" s="285" t="s">
        <v>2038</v>
      </c>
      <c r="D7" s="285" t="s">
        <v>2041</v>
      </c>
      <c r="E7" s="285" t="s">
        <v>2046</v>
      </c>
      <c r="F7" s="285" t="s">
        <v>2044</v>
      </c>
      <c r="G7" s="285" t="s">
        <v>2047</v>
      </c>
      <c r="H7" s="285" t="s">
        <v>2060</v>
      </c>
      <c r="I7" s="285" t="s">
        <v>2052</v>
      </c>
      <c r="J7" s="285" t="s">
        <v>2056</v>
      </c>
      <c r="K7" s="285" t="s">
        <v>2058</v>
      </c>
      <c r="L7" s="285" t="s">
        <v>2069</v>
      </c>
      <c r="M7" s="288"/>
    </row>
    <row r="8" spans="1:13" x14ac:dyDescent="0.45">
      <c r="A8" s="285" t="s">
        <v>2063</v>
      </c>
      <c r="B8" s="285" t="s">
        <v>2031</v>
      </c>
      <c r="C8" s="285" t="s">
        <v>2038</v>
      </c>
      <c r="D8" s="285" t="s">
        <v>2041</v>
      </c>
      <c r="E8" s="285" t="s">
        <v>2046</v>
      </c>
      <c r="F8" s="285" t="s">
        <v>2044</v>
      </c>
      <c r="G8" s="285" t="s">
        <v>2047</v>
      </c>
      <c r="H8" s="285" t="s">
        <v>2060</v>
      </c>
      <c r="I8" s="285" t="s">
        <v>2052</v>
      </c>
      <c r="J8" s="285" t="s">
        <v>2056</v>
      </c>
      <c r="K8" s="285" t="s">
        <v>2057</v>
      </c>
      <c r="L8" s="285" t="s">
        <v>2069</v>
      </c>
      <c r="M8" s="288"/>
    </row>
    <row r="9" spans="1:13" x14ac:dyDescent="0.45">
      <c r="A9" s="285" t="s">
        <v>2064</v>
      </c>
      <c r="B9" s="285" t="s">
        <v>2032</v>
      </c>
      <c r="C9" s="285" t="s">
        <v>2037</v>
      </c>
      <c r="D9" s="285" t="s">
        <v>2041</v>
      </c>
      <c r="E9" s="285" t="s">
        <v>2046</v>
      </c>
      <c r="F9" s="285" t="s">
        <v>2044</v>
      </c>
      <c r="G9" s="285" t="s">
        <v>2047</v>
      </c>
      <c r="H9" s="285" t="s">
        <v>2051</v>
      </c>
      <c r="I9" s="285" t="s">
        <v>2052</v>
      </c>
      <c r="J9" s="285" t="s">
        <v>2055</v>
      </c>
      <c r="K9" s="285" t="s">
        <v>2058</v>
      </c>
      <c r="L9" s="285" t="s">
        <v>2071</v>
      </c>
      <c r="M9" s="288" t="s">
        <v>2075</v>
      </c>
    </row>
    <row r="10" spans="1:13" x14ac:dyDescent="0.45">
      <c r="A10" s="285" t="s">
        <v>2065</v>
      </c>
      <c r="B10" s="285" t="s">
        <v>2033</v>
      </c>
      <c r="C10" s="285" t="s">
        <v>2039</v>
      </c>
      <c r="D10" s="285" t="s">
        <v>2041</v>
      </c>
      <c r="E10" s="285" t="s">
        <v>2046</v>
      </c>
      <c r="F10" s="285" t="s">
        <v>2044</v>
      </c>
      <c r="G10" s="285" t="s">
        <v>2047</v>
      </c>
      <c r="H10" s="285" t="s">
        <v>2060</v>
      </c>
      <c r="I10" s="285" t="s">
        <v>2052</v>
      </c>
      <c r="J10" s="285" t="s">
        <v>2056</v>
      </c>
      <c r="K10" s="285" t="s">
        <v>2054</v>
      </c>
      <c r="L10" s="285" t="s">
        <v>2071</v>
      </c>
      <c r="M10" s="288"/>
    </row>
    <row r="11" spans="1:13" x14ac:dyDescent="0.45">
      <c r="A11" s="285" t="s">
        <v>2062</v>
      </c>
      <c r="B11" s="285" t="s">
        <v>2034</v>
      </c>
      <c r="C11" s="285" t="s">
        <v>2039</v>
      </c>
      <c r="D11" s="285" t="s">
        <v>2041</v>
      </c>
      <c r="E11" s="285" t="s">
        <v>2046</v>
      </c>
      <c r="F11" s="285" t="s">
        <v>2044</v>
      </c>
      <c r="G11" s="285" t="s">
        <v>2047</v>
      </c>
      <c r="H11" s="285" t="s">
        <v>2060</v>
      </c>
      <c r="I11" s="285" t="s">
        <v>2052</v>
      </c>
      <c r="J11" s="285" t="s">
        <v>2056</v>
      </c>
      <c r="K11" s="285" t="s">
        <v>2054</v>
      </c>
      <c r="L11" s="285" t="s">
        <v>2071</v>
      </c>
      <c r="M11" s="288"/>
    </row>
    <row r="12" spans="1:13" x14ac:dyDescent="0.45">
      <c r="A12" s="285" t="s">
        <v>2066</v>
      </c>
      <c r="B12" s="285" t="s">
        <v>2035</v>
      </c>
      <c r="C12" s="285" t="s">
        <v>2037</v>
      </c>
      <c r="D12" s="285" t="s">
        <v>2041</v>
      </c>
      <c r="E12" s="285" t="s">
        <v>2046</v>
      </c>
      <c r="F12" s="285" t="s">
        <v>2044</v>
      </c>
      <c r="G12" s="285" t="s">
        <v>2047</v>
      </c>
      <c r="H12" s="285" t="s">
        <v>2051</v>
      </c>
      <c r="I12" s="285" t="s">
        <v>2052</v>
      </c>
      <c r="J12" s="285" t="s">
        <v>2056</v>
      </c>
      <c r="K12" s="285" t="s">
        <v>2054</v>
      </c>
      <c r="L12" s="285" t="s">
        <v>2069</v>
      </c>
      <c r="M12" s="288" t="s">
        <v>2076</v>
      </c>
    </row>
    <row r="13" spans="1:13" x14ac:dyDescent="0.45">
      <c r="A13" s="285"/>
      <c r="B13" s="285"/>
      <c r="C13" s="285"/>
      <c r="D13" s="285"/>
      <c r="E13" s="285"/>
      <c r="F13" s="285"/>
      <c r="G13" s="285"/>
      <c r="H13" s="285"/>
      <c r="I13" s="285"/>
      <c r="J13" s="285"/>
      <c r="K13" s="285"/>
      <c r="L13" s="285"/>
      <c r="M13" s="288"/>
    </row>
    <row r="14" spans="1:13" x14ac:dyDescent="0.45">
      <c r="A14" s="285"/>
      <c r="B14" s="285"/>
      <c r="C14" s="285"/>
      <c r="D14" s="285"/>
      <c r="E14" s="285"/>
      <c r="F14" s="285"/>
      <c r="G14" s="285"/>
      <c r="H14" s="285"/>
      <c r="I14" s="285"/>
      <c r="J14" s="285"/>
      <c r="K14" s="285"/>
      <c r="L14" s="285"/>
      <c r="M14" s="288"/>
    </row>
    <row r="15" spans="1:13" x14ac:dyDescent="0.45">
      <c r="A15" s="285"/>
      <c r="B15" s="285"/>
      <c r="C15" s="285"/>
      <c r="D15" s="285"/>
      <c r="E15" s="285"/>
      <c r="F15" s="285"/>
      <c r="G15" s="285"/>
      <c r="H15" s="285"/>
      <c r="I15" s="285"/>
      <c r="J15" s="285"/>
      <c r="K15" s="285"/>
      <c r="L15" s="285"/>
      <c r="M15" s="288"/>
    </row>
    <row r="17" spans="1:13" ht="61.25" customHeight="1" x14ac:dyDescent="0.45">
      <c r="B17" s="28" t="s">
        <v>2067</v>
      </c>
      <c r="C17" s="287"/>
      <c r="D17" s="287"/>
      <c r="E17" s="287"/>
      <c r="F17" s="287"/>
      <c r="G17" s="287"/>
      <c r="H17" s="287"/>
      <c r="I17" s="287"/>
      <c r="J17" s="287"/>
      <c r="K17" s="287"/>
      <c r="L17" s="287"/>
    </row>
    <row r="19" spans="1:13" x14ac:dyDescent="0.45">
      <c r="A19" s="51"/>
      <c r="C19" s="286">
        <v>3</v>
      </c>
      <c r="D19" s="286">
        <v>2</v>
      </c>
      <c r="E19" s="286">
        <v>3</v>
      </c>
      <c r="F19" s="286">
        <v>2</v>
      </c>
      <c r="G19" s="286">
        <v>3</v>
      </c>
      <c r="H19" s="286">
        <v>3</v>
      </c>
      <c r="I19" s="286">
        <v>3</v>
      </c>
      <c r="J19" s="286">
        <v>3</v>
      </c>
      <c r="K19" s="286">
        <v>3</v>
      </c>
      <c r="L19" s="286">
        <v>4</v>
      </c>
    </row>
    <row r="20" spans="1:13" x14ac:dyDescent="0.45">
      <c r="A20" s="51" t="s">
        <v>2036</v>
      </c>
      <c r="C20" s="85" t="s">
        <v>2037</v>
      </c>
      <c r="D20" s="85" t="s">
        <v>2040</v>
      </c>
      <c r="E20" s="85" t="s">
        <v>2043</v>
      </c>
      <c r="F20" s="85" t="s">
        <v>2043</v>
      </c>
      <c r="G20" s="85" t="s">
        <v>2047</v>
      </c>
      <c r="H20" s="85" t="s">
        <v>2050</v>
      </c>
      <c r="I20" s="85" t="s">
        <v>2052</v>
      </c>
      <c r="J20" s="85" t="s">
        <v>2055</v>
      </c>
      <c r="K20" s="85" t="s">
        <v>2057</v>
      </c>
      <c r="L20" s="85" t="s">
        <v>2069</v>
      </c>
    </row>
    <row r="21" spans="1:13" x14ac:dyDescent="0.45">
      <c r="C21" s="85" t="s">
        <v>2038</v>
      </c>
      <c r="D21" s="85" t="s">
        <v>2041</v>
      </c>
      <c r="E21" s="85" t="s">
        <v>2045</v>
      </c>
      <c r="F21" s="85" t="s">
        <v>2044</v>
      </c>
      <c r="G21" s="85" t="s">
        <v>2048</v>
      </c>
      <c r="H21" s="85" t="s">
        <v>2060</v>
      </c>
      <c r="I21" s="85" t="s">
        <v>2053</v>
      </c>
      <c r="J21" s="85" t="s">
        <v>2056</v>
      </c>
      <c r="K21" s="85" t="s">
        <v>2058</v>
      </c>
      <c r="L21" s="85" t="s">
        <v>2070</v>
      </c>
    </row>
    <row r="22" spans="1:13" x14ac:dyDescent="0.45">
      <c r="C22" s="85" t="s">
        <v>2039</v>
      </c>
      <c r="D22" s="85"/>
      <c r="E22" s="85" t="s">
        <v>2046</v>
      </c>
      <c r="F22" s="85"/>
      <c r="G22" s="85" t="s">
        <v>2049</v>
      </c>
      <c r="H22" s="85" t="s">
        <v>2051</v>
      </c>
      <c r="I22" s="85" t="s">
        <v>2054</v>
      </c>
      <c r="J22" s="85" t="s">
        <v>2054</v>
      </c>
      <c r="K22" s="85" t="s">
        <v>2054</v>
      </c>
      <c r="L22" s="85" t="s">
        <v>2071</v>
      </c>
    </row>
    <row r="23" spans="1:13" x14ac:dyDescent="0.45">
      <c r="C23" s="85"/>
      <c r="D23" s="85"/>
      <c r="E23" s="85"/>
      <c r="F23" s="85"/>
      <c r="G23" s="85"/>
      <c r="H23" s="85"/>
      <c r="I23" s="85"/>
      <c r="J23" s="85"/>
      <c r="K23" s="85"/>
      <c r="L23" s="85" t="s">
        <v>2072</v>
      </c>
    </row>
    <row r="26" spans="1:13" ht="30" customHeight="1" x14ac:dyDescent="0.45">
      <c r="A26" s="353" t="s">
        <v>1940</v>
      </c>
      <c r="B26" s="353"/>
      <c r="C26" s="353"/>
      <c r="D26" s="353"/>
      <c r="E26" s="353"/>
      <c r="F26" s="353"/>
      <c r="G26" s="353"/>
      <c r="H26" s="353"/>
      <c r="I26" s="353"/>
      <c r="J26" s="353"/>
      <c r="K26" s="353"/>
      <c r="L26" s="353"/>
      <c r="M26" s="353"/>
    </row>
  </sheetData>
  <mergeCells count="5">
    <mergeCell ref="A3:B3"/>
    <mergeCell ref="A4:B4"/>
    <mergeCell ref="C4:E4"/>
    <mergeCell ref="H4:J4"/>
    <mergeCell ref="A26:M26"/>
  </mergeCells>
  <dataValidations count="1">
    <dataValidation type="list" allowBlank="1" showInputMessage="1" showErrorMessage="1" sqref="C7:L15" xr:uid="{17E4E74E-8CDF-426D-AC41-57A4B00F0DCB}">
      <formula1>INDIRECT(CHAR(COLUMN(C$20)+64)&amp;ROW(C$20)&amp;":"&amp;CHAR(COLUMN(C$20)+64)&amp;(ROW(C$20)+C$19-1))</formula1>
    </dataValidation>
  </dataValidations>
  <pageMargins left="0.7" right="0.7" top="0.78740157499999996" bottom="0.78740157499999996" header="0.3" footer="0.3"/>
  <pageSetup paperSize="9"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5"/>
  <sheetViews>
    <sheetView showGridLines="0" topLeftCell="A23" workbookViewId="0">
      <selection activeCell="B45" sqref="B45"/>
    </sheetView>
  </sheetViews>
  <sheetFormatPr baseColWidth="10" defaultColWidth="11.46484375" defaultRowHeight="14.25" x14ac:dyDescent="0.45"/>
  <cols>
    <col min="1" max="1" width="12.33203125" customWidth="1"/>
    <col min="2" max="2" width="30.6640625" customWidth="1"/>
    <col min="3" max="3" width="75.6640625" customWidth="1"/>
  </cols>
  <sheetData>
    <row r="1" spans="1:3" ht="18" x14ac:dyDescent="0.55000000000000004">
      <c r="A1" s="77" t="s">
        <v>1096</v>
      </c>
    </row>
    <row r="3" spans="1:3" x14ac:dyDescent="0.45">
      <c r="A3" s="1" t="s">
        <v>1097</v>
      </c>
      <c r="B3" s="1" t="s">
        <v>1098</v>
      </c>
      <c r="C3" s="1" t="s">
        <v>1096</v>
      </c>
    </row>
    <row r="4" spans="1:3" x14ac:dyDescent="0.45">
      <c r="A4" s="78">
        <v>44794</v>
      </c>
      <c r="B4" s="10" t="s">
        <v>3</v>
      </c>
      <c r="C4" s="172" t="s">
        <v>1099</v>
      </c>
    </row>
    <row r="5" spans="1:3" x14ac:dyDescent="0.45">
      <c r="A5" s="78">
        <v>44794</v>
      </c>
      <c r="B5" s="28" t="s">
        <v>7</v>
      </c>
      <c r="C5" s="172" t="s">
        <v>1100</v>
      </c>
    </row>
    <row r="6" spans="1:3" x14ac:dyDescent="0.45">
      <c r="A6" s="78">
        <v>44794</v>
      </c>
      <c r="B6" s="28" t="s">
        <v>5</v>
      </c>
      <c r="C6" s="172" t="s">
        <v>1100</v>
      </c>
    </row>
    <row r="7" spans="1:3" x14ac:dyDescent="0.45">
      <c r="A7" s="78">
        <v>44800</v>
      </c>
      <c r="B7" s="28" t="s">
        <v>7</v>
      </c>
      <c r="C7" s="172" t="s">
        <v>1101</v>
      </c>
    </row>
    <row r="8" spans="1:3" x14ac:dyDescent="0.45">
      <c r="A8" s="78">
        <v>44800</v>
      </c>
      <c r="B8" s="28" t="s">
        <v>3</v>
      </c>
      <c r="C8" s="172" t="s">
        <v>1102</v>
      </c>
    </row>
    <row r="9" spans="1:3" x14ac:dyDescent="0.45">
      <c r="A9" s="78">
        <v>44800</v>
      </c>
      <c r="B9" s="28" t="s">
        <v>19</v>
      </c>
      <c r="C9" s="172" t="s">
        <v>1100</v>
      </c>
    </row>
    <row r="10" spans="1:3" x14ac:dyDescent="0.45">
      <c r="A10" s="78">
        <v>44808</v>
      </c>
      <c r="B10" s="28" t="s">
        <v>9</v>
      </c>
      <c r="C10" s="172" t="s">
        <v>1100</v>
      </c>
    </row>
    <row r="11" spans="1:3" x14ac:dyDescent="0.45">
      <c r="A11" s="78">
        <v>44808</v>
      </c>
      <c r="B11" s="28" t="s">
        <v>7</v>
      </c>
      <c r="C11" s="172" t="s">
        <v>1103</v>
      </c>
    </row>
    <row r="12" spans="1:3" x14ac:dyDescent="0.45">
      <c r="A12" s="78">
        <v>44809</v>
      </c>
      <c r="B12" s="28" t="s">
        <v>1104</v>
      </c>
      <c r="C12" s="172" t="s">
        <v>1100</v>
      </c>
    </row>
    <row r="13" spans="1:3" x14ac:dyDescent="0.45">
      <c r="A13" s="78">
        <v>44809</v>
      </c>
      <c r="B13" s="28" t="s">
        <v>12</v>
      </c>
      <c r="C13" s="172" t="s">
        <v>1100</v>
      </c>
    </row>
    <row r="14" spans="1:3" x14ac:dyDescent="0.45">
      <c r="A14" s="78">
        <v>44816</v>
      </c>
      <c r="B14" s="28" t="s">
        <v>9</v>
      </c>
      <c r="C14" s="172" t="s">
        <v>1105</v>
      </c>
    </row>
    <row r="15" spans="1:3" x14ac:dyDescent="0.45">
      <c r="A15" s="78">
        <v>44816</v>
      </c>
      <c r="B15" s="28" t="s">
        <v>5</v>
      </c>
      <c r="C15" s="172" t="s">
        <v>1106</v>
      </c>
    </row>
    <row r="16" spans="1:3" x14ac:dyDescent="0.45">
      <c r="A16" s="78">
        <v>44816</v>
      </c>
      <c r="B16" s="28" t="s">
        <v>7</v>
      </c>
      <c r="C16" s="172" t="s">
        <v>1107</v>
      </c>
    </row>
    <row r="17" spans="1:3" ht="28.5" x14ac:dyDescent="0.45">
      <c r="A17" s="78">
        <v>44822</v>
      </c>
      <c r="B17" s="28" t="s">
        <v>7</v>
      </c>
      <c r="C17" s="172" t="s">
        <v>1194</v>
      </c>
    </row>
    <row r="18" spans="1:3" x14ac:dyDescent="0.45">
      <c r="A18" s="78">
        <v>44822</v>
      </c>
      <c r="B18" s="28" t="s">
        <v>5</v>
      </c>
      <c r="C18" s="172" t="s">
        <v>1195</v>
      </c>
    </row>
    <row r="19" spans="1:3" x14ac:dyDescent="0.45">
      <c r="A19" s="78">
        <v>44843</v>
      </c>
      <c r="B19" s="28" t="s">
        <v>12</v>
      </c>
      <c r="C19" s="172" t="s">
        <v>1225</v>
      </c>
    </row>
    <row r="20" spans="1:3" x14ac:dyDescent="0.45">
      <c r="A20" s="78">
        <v>44843</v>
      </c>
      <c r="B20" s="28" t="s">
        <v>3</v>
      </c>
      <c r="C20" s="172" t="s">
        <v>1226</v>
      </c>
    </row>
    <row r="21" spans="1:3" x14ac:dyDescent="0.45">
      <c r="A21" s="78">
        <v>44843</v>
      </c>
      <c r="B21" s="28" t="s">
        <v>7</v>
      </c>
      <c r="C21" s="172" t="s">
        <v>1227</v>
      </c>
    </row>
    <row r="22" spans="1:3" ht="28.5" x14ac:dyDescent="0.45">
      <c r="A22" s="78">
        <v>44843</v>
      </c>
      <c r="B22" s="126" t="s">
        <v>5</v>
      </c>
      <c r="C22" s="172" t="s">
        <v>1278</v>
      </c>
    </row>
    <row r="23" spans="1:3" x14ac:dyDescent="0.45">
      <c r="A23" s="78">
        <v>44843</v>
      </c>
      <c r="B23" s="28" t="s">
        <v>9</v>
      </c>
      <c r="C23" s="172" t="s">
        <v>1305</v>
      </c>
    </row>
    <row r="24" spans="1:3" x14ac:dyDescent="0.45">
      <c r="A24" s="78">
        <v>44846</v>
      </c>
      <c r="B24" s="28" t="s">
        <v>9</v>
      </c>
      <c r="C24" s="172" t="s">
        <v>1456</v>
      </c>
    </row>
    <row r="25" spans="1:3" x14ac:dyDescent="0.45">
      <c r="A25" s="78">
        <v>44846</v>
      </c>
      <c r="B25" s="28" t="s">
        <v>5</v>
      </c>
      <c r="C25" s="172" t="s">
        <v>1457</v>
      </c>
    </row>
    <row r="26" spans="1:3" x14ac:dyDescent="0.45">
      <c r="A26" s="78">
        <v>44846</v>
      </c>
      <c r="B26" s="28" t="s">
        <v>7</v>
      </c>
      <c r="C26" s="172" t="s">
        <v>1443</v>
      </c>
    </row>
    <row r="27" spans="1:3" x14ac:dyDescent="0.45">
      <c r="A27" s="78">
        <v>44846</v>
      </c>
      <c r="B27" s="28" t="s">
        <v>3</v>
      </c>
      <c r="C27" s="172" t="s">
        <v>1457</v>
      </c>
    </row>
    <row r="28" spans="1:3" x14ac:dyDescent="0.45">
      <c r="A28" s="78">
        <v>44846</v>
      </c>
      <c r="B28" s="28" t="s">
        <v>12</v>
      </c>
      <c r="C28" s="172" t="s">
        <v>1457</v>
      </c>
    </row>
    <row r="29" spans="1:3" x14ac:dyDescent="0.45">
      <c r="A29" s="78">
        <v>44858</v>
      </c>
      <c r="B29" s="28" t="s">
        <v>9</v>
      </c>
      <c r="C29" s="172" t="s">
        <v>1494</v>
      </c>
    </row>
    <row r="30" spans="1:3" x14ac:dyDescent="0.45">
      <c r="A30" s="78">
        <v>44865</v>
      </c>
      <c r="B30" s="28" t="s">
        <v>1891</v>
      </c>
      <c r="C30" s="172" t="s">
        <v>1892</v>
      </c>
    </row>
    <row r="31" spans="1:3" x14ac:dyDescent="0.45">
      <c r="A31" s="78">
        <v>44867</v>
      </c>
      <c r="B31" s="28" t="s">
        <v>1891</v>
      </c>
      <c r="C31" s="172" t="s">
        <v>1894</v>
      </c>
    </row>
    <row r="32" spans="1:3" x14ac:dyDescent="0.45">
      <c r="A32" s="78">
        <v>44886</v>
      </c>
      <c r="B32" s="28" t="s">
        <v>12</v>
      </c>
      <c r="C32" s="172" t="s">
        <v>1951</v>
      </c>
    </row>
    <row r="33" spans="1:3" x14ac:dyDescent="0.45">
      <c r="A33" s="78">
        <v>44886</v>
      </c>
      <c r="B33" s="28" t="s">
        <v>3</v>
      </c>
      <c r="C33" s="172" t="s">
        <v>1952</v>
      </c>
    </row>
    <row r="34" spans="1:3" x14ac:dyDescent="0.45">
      <c r="A34" s="78">
        <v>44886</v>
      </c>
      <c r="B34" s="28" t="s">
        <v>7</v>
      </c>
      <c r="C34" s="172" t="s">
        <v>1955</v>
      </c>
    </row>
    <row r="35" spans="1:3" x14ac:dyDescent="0.45">
      <c r="A35" s="78">
        <v>44899</v>
      </c>
      <c r="B35" s="28" t="s">
        <v>3</v>
      </c>
      <c r="C35" s="172" t="s">
        <v>1966</v>
      </c>
    </row>
    <row r="36" spans="1:3" x14ac:dyDescent="0.45">
      <c r="A36" s="78">
        <v>44991</v>
      </c>
      <c r="B36" s="28" t="s">
        <v>3</v>
      </c>
      <c r="C36" s="172" t="s">
        <v>1985</v>
      </c>
    </row>
    <row r="37" spans="1:3" x14ac:dyDescent="0.45">
      <c r="A37" s="78">
        <v>44998</v>
      </c>
      <c r="B37" s="28" t="s">
        <v>9</v>
      </c>
      <c r="C37" s="172" t="s">
        <v>1989</v>
      </c>
    </row>
    <row r="38" spans="1:3" x14ac:dyDescent="0.45">
      <c r="A38" s="78">
        <v>44998</v>
      </c>
      <c r="B38" s="28" t="s">
        <v>9</v>
      </c>
      <c r="C38" s="172" t="s">
        <v>2000</v>
      </c>
    </row>
    <row r="39" spans="1:3" ht="28.5" x14ac:dyDescent="0.45">
      <c r="A39" s="78">
        <v>45009</v>
      </c>
      <c r="B39" s="28" t="s">
        <v>1891</v>
      </c>
      <c r="C39" s="172" t="s">
        <v>2008</v>
      </c>
    </row>
    <row r="40" spans="1:3" x14ac:dyDescent="0.45">
      <c r="A40" s="78">
        <v>45016</v>
      </c>
      <c r="B40" s="28" t="s">
        <v>9</v>
      </c>
      <c r="C40" s="172" t="s">
        <v>2017</v>
      </c>
    </row>
    <row r="41" spans="1:3" x14ac:dyDescent="0.45">
      <c r="A41" s="78">
        <v>45016</v>
      </c>
      <c r="B41" s="28" t="s">
        <v>3</v>
      </c>
      <c r="C41" s="172" t="s">
        <v>2018</v>
      </c>
    </row>
    <row r="42" spans="1:3" x14ac:dyDescent="0.45">
      <c r="A42" s="78">
        <v>45135</v>
      </c>
      <c r="B42" s="28" t="s">
        <v>2082</v>
      </c>
      <c r="C42" s="172" t="s">
        <v>2083</v>
      </c>
    </row>
    <row r="43" spans="1:3" x14ac:dyDescent="0.45">
      <c r="A43" s="78">
        <v>45135</v>
      </c>
      <c r="B43" s="28" t="s">
        <v>5</v>
      </c>
      <c r="C43" s="172" t="s">
        <v>2084</v>
      </c>
    </row>
    <row r="44" spans="1:3" ht="28.5" x14ac:dyDescent="0.45">
      <c r="A44" s="78">
        <v>45572</v>
      </c>
      <c r="B44" s="172" t="s">
        <v>2105</v>
      </c>
      <c r="C44" s="172" t="s">
        <v>2106</v>
      </c>
    </row>
    <row r="45" spans="1:3" ht="28.5" x14ac:dyDescent="0.45">
      <c r="A45" s="78">
        <v>45574</v>
      </c>
      <c r="B45" s="172" t="s">
        <v>2115</v>
      </c>
      <c r="C45" s="172" t="s">
        <v>2116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817AFD2EB73AB4CAEB3779F0898804B" ma:contentTypeVersion="2" ma:contentTypeDescription="Ein neues Dokument erstellen." ma:contentTypeScope="" ma:versionID="2ad63f62c746adaf3efcd3361236caa2">
  <xsd:schema xmlns:xsd="http://www.w3.org/2001/XMLSchema" xmlns:xs="http://www.w3.org/2001/XMLSchema" xmlns:p="http://schemas.microsoft.com/office/2006/metadata/properties" xmlns:ns2="6bd3025b-63ed-4918-8020-c9d1941c3754" targetNamespace="http://schemas.microsoft.com/office/2006/metadata/properties" ma:root="true" ma:fieldsID="1b3bbd2704625271331af05ce912c116" ns2:_="">
    <xsd:import namespace="6bd3025b-63ed-4918-8020-c9d1941c37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3025b-63ed-4918-8020-c9d1941c37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1ADE7C-8DDC-4341-AACE-AA20CA11DFC8}">
  <ds:schemaRefs>
    <ds:schemaRef ds:uri="http://purl.org/dc/terms/"/>
    <ds:schemaRef ds:uri="6bd3025b-63ed-4918-8020-c9d1941c3754"/>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DF70B7A-A551-4A94-84E3-6458B9891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3025b-63ed-4918-8020-c9d1941c37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031D93-72DD-44CC-9FD8-B175B5BF8E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Überblick</vt:lpstr>
      <vt:lpstr>1. Beschreibung der Lösung</vt:lpstr>
      <vt:lpstr>2. DSFA</vt:lpstr>
      <vt:lpstr>3. Prüfung der Anforderungen</vt:lpstr>
      <vt:lpstr>4. Risikobeurteilung</vt:lpstr>
      <vt:lpstr>4. Risikobeurteilung (Classic)</vt:lpstr>
      <vt:lpstr>5. Deckblatt</vt:lpstr>
      <vt:lpstr>Variantenwahl</vt:lpstr>
      <vt:lpstr>Change Log</vt:lpstr>
      <vt:lpstr>3. Prüfung der Anforderu (alt)</vt:lpstr>
      <vt:lpstr>Tabelle1</vt:lpstr>
      <vt:lpstr>4. Risikobeurteilung (Cla (alt)</vt:lpstr>
      <vt:lpstr>'1. Beschreibung der Lösung'!Druckbereich</vt:lpstr>
      <vt:lpstr>'2. DSFA'!Druckbereich</vt:lpstr>
      <vt:lpstr>'3. Prüfung der Anforderu (alt)'!Druckbereich</vt:lpstr>
      <vt:lpstr>'3. Prüfung der Anforderungen'!Druckbereich</vt:lpstr>
      <vt:lpstr>'4. Risikobeurteilung'!Druckbereich</vt:lpstr>
      <vt:lpstr>'4. Risikobeurteilung (Cla (alt)'!Druckbereich</vt:lpstr>
      <vt:lpstr>'4. Risikobeurteilung (Classic)'!Druckbereich</vt:lpstr>
      <vt:lpstr>'5. Deckblatt'!Druckbereich</vt:lpstr>
      <vt:lpstr>Überblick!Druckbereich</vt:lpstr>
      <vt:lpstr>Variantenwahl!Druckbereich</vt:lpstr>
    </vt:vector>
  </TitlesOfParts>
  <Manager/>
  <Company>VISCHER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Cloud-Compliance- und Risiko-Beurteilung im öffentlichen Bereich</dc:title>
  <dc:subject/>
  <dc:creator>VISCHER</dc:creator>
  <cp:keywords>David Rosenthal, VISCHER</cp:keywords>
  <dc:description>Created by VISCHER. All rights reserved. May only be used with a valid license. Internal use permitted only.</dc:description>
  <cp:lastModifiedBy>VISCHER</cp:lastModifiedBy>
  <cp:revision/>
  <dcterms:created xsi:type="dcterms:W3CDTF">2022-02-20T09:08:56Z</dcterms:created>
  <dcterms:modified xsi:type="dcterms:W3CDTF">2024-10-11T15:47:18Z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0x010100C817AFD2EB73AB4CAEB3779F0898804B</vt:lpwstr>
  </property>
  <property fmtid="{D5CDD505-2E9C-101B-9397-08002B2CF9AE}" pid="3" name="MSIP_Label_defa4170-0d19-0005-0004-bc88714345d2_Enabled">
    <vt:lpwstr>true</vt:lpwstr>
  </property>
  <property fmtid="{D5CDD505-2E9C-101B-9397-08002B2CF9AE}" pid="4" name="MSIP_Label_defa4170-0d19-0005-0004-bc88714345d2_SetDate">
    <vt:lpwstr>2024-10-11T15:06:31Z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b72d44e0-ea8b-4ccb-aacd-a7e5f1eace06</vt:lpwstr>
  </property>
  <property fmtid="{D5CDD505-2E9C-101B-9397-08002B2CF9AE}" pid="8" name="MSIP_Label_defa4170-0d19-0005-0004-bc88714345d2_ActionId">
    <vt:lpwstr>4e752f2d-6ca3-4b74-8f25-f3f41cf1abbd</vt:lpwstr>
  </property>
  <property fmtid="{D5CDD505-2E9C-101B-9397-08002B2CF9AE}" pid="9" name="MSIP_Label_defa4170-0d19-0005-0004-bc88714345d2_ContentBits">
    <vt:lpwstr>0</vt:lpwstr>
  </property>
</Properties>
</file>